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Z:\AARS\28-JR\AAR\AAR2025\Region I\9-28-2026\Mapandan_Pangasinan_aar2025_and_AAPSI\final\AAR\"/>
    </mc:Choice>
  </mc:AlternateContent>
  <xr:revisionPtr revIDLastSave="0" documentId="13_ncr:1_{B07F569B-36C6-4515-9D16-396034437158}" xr6:coauthVersionLast="36" xr6:coauthVersionMax="36" xr10:uidLastSave="{00000000-0000-0000-0000-000000000000}"/>
  <bookViews>
    <workbookView xWindow="0" yWindow="0" windowWidth="28800" windowHeight="10905" xr2:uid="{00000000-000D-0000-FFFF-FFFF00000000}"/>
  </bookViews>
  <sheets>
    <sheet name="ANNEX A.1" sheetId="1" r:id="rId1"/>
    <sheet name="ANNEX A.2" sheetId="2" r:id="rId2"/>
    <sheet name="ANNEX A.3" sheetId="3" r:id="rId3"/>
    <sheet name="ANNEX A.4" sheetId="4" r:id="rId4"/>
    <sheet name="Annex B" sheetId="8" state="hidden" r:id="rId5"/>
  </sheets>
  <definedNames>
    <definedName name="OLE_LINK15" localSheetId="1">'ANNEX A.2'!$C$23</definedName>
    <definedName name="OLE_LINK15" localSheetId="2">'ANNEX A.3'!#REF!</definedName>
    <definedName name="_xlnm.Print_Area" localSheetId="0">'ANNEX A.1'!$A$1:$F$42</definedName>
    <definedName name="_xlnm.Print_Area" localSheetId="1">'ANNEX A.2'!$A$1:$F$25</definedName>
    <definedName name="_xlnm.Print_Area" localSheetId="2">'ANNEX A.3'!$A$1:$E$19</definedName>
    <definedName name="_xlnm.Print_Area" localSheetId="3">'ANNEX A.4'!$A$1:$E$42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4" l="1"/>
  <c r="D30" i="4"/>
  <c r="E30" i="4"/>
  <c r="D15" i="1"/>
  <c r="D19" i="2"/>
  <c r="C38" i="4" l="1"/>
  <c r="C35" i="4"/>
  <c r="B34" i="4"/>
  <c r="B35" i="4" s="1"/>
  <c r="C31" i="4"/>
  <c r="B29" i="4"/>
  <c r="C39" i="4" l="1"/>
  <c r="E12" i="2"/>
  <c r="F15" i="1" l="1"/>
  <c r="E15" i="1"/>
  <c r="C14" i="1"/>
  <c r="D12" i="2" l="1"/>
  <c r="E39" i="4" l="1"/>
  <c r="D39" i="4"/>
  <c r="B39" i="4" s="1"/>
  <c r="D24" i="2"/>
  <c r="D14" i="2"/>
  <c r="E15" i="2" l="1"/>
  <c r="D34" i="1"/>
  <c r="F22" i="1"/>
  <c r="E22" i="1"/>
  <c r="D22" i="1"/>
  <c r="C21" i="1"/>
  <c r="D29" i="8"/>
  <c r="H25" i="8"/>
  <c r="B14" i="4" l="1"/>
  <c r="D17" i="3" l="1"/>
  <c r="B12" i="4" l="1"/>
  <c r="B41" i="4" l="1"/>
  <c r="B37" i="4"/>
  <c r="B38" i="4" s="1"/>
  <c r="E31" i="4"/>
  <c r="D31" i="4"/>
  <c r="B28" i="4"/>
  <c r="E23" i="4"/>
  <c r="D23" i="4"/>
  <c r="C23" i="4"/>
  <c r="B22" i="4"/>
  <c r="B21" i="4"/>
  <c r="B20" i="4"/>
  <c r="B19" i="4"/>
  <c r="B18" i="4"/>
  <c r="E16" i="4"/>
  <c r="D16" i="4"/>
  <c r="C16" i="4"/>
  <c r="B15" i="4"/>
  <c r="B13" i="4"/>
  <c r="B11" i="4"/>
  <c r="E17" i="3"/>
  <c r="C16" i="3"/>
  <c r="C15" i="3"/>
  <c r="E13" i="3"/>
  <c r="D13" i="3"/>
  <c r="C12" i="3"/>
  <c r="C10" i="3"/>
  <c r="F21" i="2"/>
  <c r="E21" i="2"/>
  <c r="E22" i="2" s="1"/>
  <c r="D20" i="2"/>
  <c r="D18" i="2"/>
  <c r="D17" i="2"/>
  <c r="F15" i="2"/>
  <c r="D13" i="2"/>
  <c r="D11" i="2"/>
  <c r="C41" i="1"/>
  <c r="F37" i="1"/>
  <c r="E37" i="1"/>
  <c r="D37" i="1"/>
  <c r="C36" i="1"/>
  <c r="C37" i="1" s="1"/>
  <c r="E34" i="1"/>
  <c r="C33" i="1"/>
  <c r="C32" i="1"/>
  <c r="C31" i="1"/>
  <c r="C30" i="1"/>
  <c r="C29" i="1"/>
  <c r="C28" i="1"/>
  <c r="C20" i="1"/>
  <c r="C19" i="1"/>
  <c r="C18" i="1"/>
  <c r="C17" i="1"/>
  <c r="C13" i="1"/>
  <c r="C12" i="1"/>
  <c r="C11" i="1"/>
  <c r="C15" i="1" s="1"/>
  <c r="B31" i="4" l="1"/>
  <c r="B30" i="4"/>
  <c r="C22" i="1"/>
  <c r="F22" i="2"/>
  <c r="F25" i="2" s="1"/>
  <c r="E24" i="4"/>
  <c r="E40" i="4" s="1"/>
  <c r="E42" i="4" s="1"/>
  <c r="C17" i="3"/>
  <c r="E18" i="3"/>
  <c r="C24" i="4"/>
  <c r="C40" i="4" s="1"/>
  <c r="D24" i="4"/>
  <c r="D40" i="4" s="1"/>
  <c r="D42" i="4" s="1"/>
  <c r="D18" i="3"/>
  <c r="C13" i="3"/>
  <c r="E25" i="2"/>
  <c r="D15" i="2"/>
  <c r="D21" i="2"/>
  <c r="B16" i="4"/>
  <c r="B23" i="4"/>
  <c r="E23" i="1"/>
  <c r="E38" i="1"/>
  <c r="E42" i="1" s="1"/>
  <c r="F23" i="1"/>
  <c r="D23" i="1"/>
  <c r="C34" i="1"/>
  <c r="C38" i="1" s="1"/>
  <c r="C42" i="1" s="1"/>
  <c r="D38" i="1"/>
  <c r="D42" i="1" s="1"/>
  <c r="F34" i="1"/>
  <c r="F38" i="1" s="1"/>
  <c r="F42" i="1" s="1"/>
  <c r="C42" i="4" l="1"/>
  <c r="B40" i="4"/>
  <c r="C18" i="3"/>
  <c r="D22" i="2"/>
  <c r="D25" i="2" s="1"/>
  <c r="B24" i="4"/>
  <c r="C23" i="1"/>
  <c r="B42" i="4" l="1"/>
</calcChain>
</file>

<file path=xl/sharedStrings.xml><?xml version="1.0" encoding="utf-8"?>
<sst xmlns="http://schemas.openxmlformats.org/spreadsheetml/2006/main" count="165" uniqueCount="139">
  <si>
    <t>Municipality of Mapandan</t>
  </si>
  <si>
    <t>Total</t>
  </si>
  <si>
    <t>General Fund</t>
  </si>
  <si>
    <t>SEF</t>
  </si>
  <si>
    <t>Trust Fund</t>
  </si>
  <si>
    <t>ASSETS</t>
  </si>
  <si>
    <t>Current Assets</t>
  </si>
  <si>
    <t>Cash and Cash Equivalents</t>
  </si>
  <si>
    <t>Receivables</t>
  </si>
  <si>
    <t>Inventories</t>
  </si>
  <si>
    <t>Total Current Assets</t>
  </si>
  <si>
    <t>Non-Current Assets</t>
  </si>
  <si>
    <t>Investments</t>
  </si>
  <si>
    <t xml:space="preserve">Property, Plant and Equipment </t>
  </si>
  <si>
    <t>Biological Assets</t>
  </si>
  <si>
    <t>Total Non-Current Assets</t>
  </si>
  <si>
    <t>TOTAL ASSETS</t>
  </si>
  <si>
    <t>LIABILITIES AND NET ASSETS/EQUITY</t>
  </si>
  <si>
    <t>LIABILITIES</t>
  </si>
  <si>
    <t>Current Liabilities</t>
  </si>
  <si>
    <t>Financial Liabilities</t>
  </si>
  <si>
    <t>Inter-Agency Payables</t>
  </si>
  <si>
    <t>Intra-Agency Payables</t>
  </si>
  <si>
    <t>Trust Liabilities</t>
  </si>
  <si>
    <t>Deferred Credits/Unearned Income</t>
  </si>
  <si>
    <t>Other Payables</t>
  </si>
  <si>
    <t>Total Current Liabilities</t>
  </si>
  <si>
    <t>Non-Current Liabilities</t>
  </si>
  <si>
    <t>Total Non-Current Liabilities</t>
  </si>
  <si>
    <t>TOTAL LIABILITIES</t>
  </si>
  <si>
    <t>NET ASSETS/EQUITY</t>
  </si>
  <si>
    <t>Government Equity</t>
  </si>
  <si>
    <t>TOTAL LIABILITIES AND NET ASSETS/EQUITY</t>
  </si>
  <si>
    <t>TOTAL</t>
  </si>
  <si>
    <t>GENERAL FUND</t>
  </si>
  <si>
    <t>Revenue</t>
  </si>
  <si>
    <t>Tax Revenue</t>
  </si>
  <si>
    <t>Service and Business Income</t>
  </si>
  <si>
    <t>Other Income</t>
  </si>
  <si>
    <t>Total Revenue</t>
  </si>
  <si>
    <t>Less: Current Operating Expenses</t>
  </si>
  <si>
    <t>Maintenance and Other Operating Expenses</t>
  </si>
  <si>
    <t>Financial Expenses</t>
  </si>
  <si>
    <t>Current Operating Expenses</t>
  </si>
  <si>
    <t>Surplus (Deficit) from Current Operation</t>
  </si>
  <si>
    <t xml:space="preserve">Add (Deduct): </t>
  </si>
  <si>
    <t>Surplus(Deficit) for the period</t>
  </si>
  <si>
    <t>Prior Period Errors</t>
  </si>
  <si>
    <t>Balance</t>
  </si>
  <si>
    <t>Add (Deduct) Changes in net assets/equity during the year</t>
  </si>
  <si>
    <t>Adjustment of net revenue recognized directly in net assets/equity</t>
  </si>
  <si>
    <t>Surplus (Deficit) for the period</t>
  </si>
  <si>
    <t>Total recognized revenue and expenses for the period</t>
  </si>
  <si>
    <t>TRUST FUND</t>
  </si>
  <si>
    <t>Cash Flows from Operating Activities</t>
  </si>
  <si>
    <t>Cash Inflows</t>
  </si>
  <si>
    <t xml:space="preserve">     Collection from taxpayers</t>
  </si>
  <si>
    <t xml:space="preserve">     Interest Income</t>
  </si>
  <si>
    <t xml:space="preserve">     Other Receipts</t>
  </si>
  <si>
    <t xml:space="preserve">    Total Cash Inflows</t>
  </si>
  <si>
    <t>Cash Outflows</t>
  </si>
  <si>
    <t xml:space="preserve">    Payment of expenses</t>
  </si>
  <si>
    <t xml:space="preserve">    Payments to suppliers and creditors</t>
  </si>
  <si>
    <t xml:space="preserve">    Payments to employees</t>
  </si>
  <si>
    <t xml:space="preserve">    Other Expenses</t>
  </si>
  <si>
    <t xml:space="preserve">    Total Cash Outflows</t>
  </si>
  <si>
    <t>Net Cash Flows from Operating Activities</t>
  </si>
  <si>
    <t>Cash Flows from Investing Activities</t>
  </si>
  <si>
    <t xml:space="preserve">Cash Inflows </t>
  </si>
  <si>
    <t>Cash Flows from Financing Activities</t>
  </si>
  <si>
    <t xml:space="preserve">    Payment of loan amortization</t>
  </si>
  <si>
    <t>Net Cash Flows from Financing Activities</t>
  </si>
  <si>
    <t>Total Cash Provided by Operating, Investing and Financing Activities</t>
  </si>
  <si>
    <t>Cash Balance at the End of the Year</t>
  </si>
  <si>
    <t>1 of 1</t>
  </si>
  <si>
    <t>Annex A.1</t>
  </si>
  <si>
    <t>Annex A.2</t>
  </si>
  <si>
    <t>Transfers, Assistance and Subsidy To</t>
  </si>
  <si>
    <t>Annex A.3</t>
  </si>
  <si>
    <t>Annex A.4</t>
  </si>
  <si>
    <t>Purchase/Construction of Property, Plant and Equipment</t>
  </si>
  <si>
    <t>Nature of Transaction</t>
  </si>
  <si>
    <t>Affected Accounts</t>
  </si>
  <si>
    <t>Amount (₱)</t>
  </si>
  <si>
    <t>Auditor's Evaluation</t>
  </si>
  <si>
    <t>Debit (Credit)</t>
  </si>
  <si>
    <t>Ref. (AOM No.)</t>
  </si>
  <si>
    <t>Summary of Uncorrected Accounts</t>
  </si>
  <si>
    <t>Depreciation of fully deprceciated road networks</t>
  </si>
  <si>
    <t>Balances at January 1</t>
  </si>
  <si>
    <t>Balances at December 31</t>
  </si>
  <si>
    <t>Annex B</t>
  </si>
  <si>
    <t>Non-provision of depreciation expense for Park, Plazas and Monuments and Other Infrastructure accounts</t>
  </si>
  <si>
    <t>Accumulated Depreciation – Park, Plazas and Monuments</t>
  </si>
  <si>
    <t>Accumulated Depreciation – Other Infrastructure Assets</t>
  </si>
  <si>
    <t>Depreciation – Infrastructure Assets</t>
  </si>
  <si>
    <t xml:space="preserve">Understatement Accumulated Depreciation and Depreciation Expense  accounts and overstatement of Government Equity account </t>
  </si>
  <si>
    <t>Accumulated Depreciation - Office Equipment</t>
  </si>
  <si>
    <t xml:space="preserve">Accumulated Depreciation - ICT Equipment </t>
  </si>
  <si>
    <t>Accumulated Depreciation - Motor Vehicles</t>
  </si>
  <si>
    <t xml:space="preserve">Depreciation - Machinery and Equipment </t>
  </si>
  <si>
    <t xml:space="preserve">Depreciation - Transportation Equipment </t>
  </si>
  <si>
    <t>Unrecognized work accomplishment on completed projects</t>
  </si>
  <si>
    <t>Road Networks</t>
  </si>
  <si>
    <t>Construction in Progress – Buildings and Other Structures</t>
  </si>
  <si>
    <t>Accounts Payable</t>
  </si>
  <si>
    <t>Accumulated Depreciation- Road Networks</t>
  </si>
  <si>
    <t>Intangible asset recorded as ICT Equipment anf was provided with depreciation expenses</t>
  </si>
  <si>
    <t>Intangible Asset - Computer Software</t>
  </si>
  <si>
    <t>Accumulated Depreciation – ICT Equipment</t>
  </si>
  <si>
    <t>ICT Equipment</t>
  </si>
  <si>
    <t>Prior Period Adjustment</t>
  </si>
  <si>
    <t>Overstatement of both the ICT Equipment and Accumulated Depreciation–ICT Equipment  and understatement of Intangible Asset – Computer Software and equity accounts</t>
  </si>
  <si>
    <t>AOM No. 23-02 (22) dated May 4, 2023</t>
  </si>
  <si>
    <t>AOM No. 23-03 (22) dated May 4, 2023</t>
  </si>
  <si>
    <t>AOM No. 23-11 (22) dated May 12, 2023</t>
  </si>
  <si>
    <t>Understatement of Construction in Progress – Buildings and Other Structures, Road Networks and Accounts and Payable accounts and understatement of Accumulated Depreciation – Road Networks and Depreciation – Infrastructure Assets accounts</t>
  </si>
  <si>
    <t>Overstatement of Depreciation Expense accounts and understatement of Accumulated Depreciation accounts</t>
  </si>
  <si>
    <t>Intangible Assets</t>
  </si>
  <si>
    <t>Statement of  Financial Position - By Fund</t>
  </si>
  <si>
    <t>Share from National Taxes</t>
  </si>
  <si>
    <t>Personal Services</t>
  </si>
  <si>
    <t>Non-Cash Expenses</t>
  </si>
  <si>
    <t>Statement of  Financial Performance - By Fund</t>
  </si>
  <si>
    <t>Statement of Changes in Net Assets/Equity - By Fund</t>
  </si>
  <si>
    <t>Add (Deduct):</t>
  </si>
  <si>
    <t>Statement of Cash Flows - By Fund</t>
  </si>
  <si>
    <t>Add: Cash at the Beginning of the Year</t>
  </si>
  <si>
    <t xml:space="preserve">     Share from Internal Revenue  Allotment</t>
  </si>
  <si>
    <t xml:space="preserve">     Receipts from business/service income</t>
  </si>
  <si>
    <t>As at December 31, 2025</t>
  </si>
  <si>
    <t>For the Year Ended December 31, 2025</t>
  </si>
  <si>
    <t>Prepayments and Deferred Charges</t>
  </si>
  <si>
    <t>Purchase of Intangible Assets</t>
  </si>
  <si>
    <t xml:space="preserve">    Proceeds from Loans</t>
  </si>
  <si>
    <t>Municipality of Mapandan, Pangasinan</t>
  </si>
  <si>
    <t xml:space="preserve">    Interest Expenses</t>
  </si>
  <si>
    <t>Total Cash Flows from  Investing Activities</t>
  </si>
  <si>
    <t>Total Cash Outflows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</si>
</sst>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 * #,##0.00\ ;\ \(#,##0.00\);\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/>
    <xf numFmtId="0" fontId="2" fillId="0" borderId="0" xfId="0" applyFont="1"/>
    <xf numFmtId="43" fontId="3" fillId="0" borderId="0" xfId="1" applyFont="1"/>
    <xf numFmtId="0" fontId="3" fillId="0" borderId="0" xfId="0" applyFont="1" applyAlignment="1">
      <alignment horizontal="center"/>
    </xf>
    <xf numFmtId="43" fontId="2" fillId="0" borderId="0" xfId="1" applyFont="1" applyBorder="1"/>
    <xf numFmtId="0" fontId="3" fillId="0" borderId="0" xfId="0" applyFont="1" applyAlignment="1">
      <alignment horizontal="right"/>
    </xf>
    <xf numFmtId="165" fontId="3" fillId="0" borderId="0" xfId="0" applyNumberFormat="1" applyFont="1"/>
    <xf numFmtId="43" fontId="3" fillId="0" borderId="0" xfId="1" applyFont="1" applyAlignment="1">
      <alignment horizontal="center"/>
    </xf>
    <xf numFmtId="43" fontId="10" fillId="0" borderId="5" xfId="1" applyFont="1" applyBorder="1" applyAlignment="1">
      <alignment horizontal="center" vertical="center"/>
    </xf>
    <xf numFmtId="0" fontId="11" fillId="0" borderId="0" xfId="0" applyFont="1"/>
    <xf numFmtId="0" fontId="2" fillId="0" borderId="0" xfId="0" applyFont="1" applyAlignment="1">
      <alignment horizontal="right"/>
    </xf>
    <xf numFmtId="0" fontId="7" fillId="0" borderId="5" xfId="0" applyFont="1" applyBorder="1" applyAlignment="1">
      <alignment vertical="top" wrapText="1"/>
    </xf>
    <xf numFmtId="43" fontId="7" fillId="0" borderId="5" xfId="1" applyFont="1" applyBorder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horizontal="justify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center" wrapText="1"/>
    </xf>
    <xf numFmtId="43" fontId="7" fillId="0" borderId="5" xfId="1" applyFont="1" applyBorder="1" applyAlignment="1">
      <alignment vertical="center"/>
    </xf>
    <xf numFmtId="43" fontId="9" fillId="0" borderId="7" xfId="1" applyFon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43" fontId="7" fillId="0" borderId="12" xfId="1" applyFont="1" applyBorder="1" applyAlignment="1">
      <alignment vertical="center"/>
    </xf>
    <xf numFmtId="0" fontId="14" fillId="0" borderId="10" xfId="0" applyFont="1" applyBorder="1" applyAlignment="1">
      <alignment horizontal="left" vertical="center" wrapText="1"/>
    </xf>
    <xf numFmtId="4" fontId="11" fillId="0" borderId="0" xfId="0" applyNumberFormat="1" applyFont="1"/>
    <xf numFmtId="43" fontId="3" fillId="0" borderId="0" xfId="1" applyFont="1" applyFill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43" fontId="3" fillId="0" borderId="0" xfId="1" applyFont="1" applyFill="1"/>
    <xf numFmtId="43" fontId="2" fillId="0" borderId="0" xfId="1" applyFont="1" applyFill="1" applyAlignment="1">
      <alignment horizontal="right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7" fillId="0" borderId="0" xfId="3" applyFont="1" applyAlignment="1">
      <alignment horizontal="center"/>
    </xf>
    <xf numFmtId="43" fontId="2" fillId="0" borderId="0" xfId="1" applyFont="1" applyFill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3" applyFont="1"/>
    <xf numFmtId="0" fontId="2" fillId="0" borderId="0" xfId="0" applyFont="1" applyAlignment="1">
      <alignment horizontal="left" wrapText="1"/>
    </xf>
    <xf numFmtId="39" fontId="3" fillId="0" borderId="0" xfId="1" applyNumberFormat="1" applyFont="1" applyFill="1" applyAlignment="1">
      <alignment horizontal="right"/>
    </xf>
    <xf numFmtId="39" fontId="3" fillId="0" borderId="0" xfId="1" applyNumberFormat="1" applyFont="1" applyFill="1" applyBorder="1" applyAlignment="1">
      <alignment horizontal="right"/>
    </xf>
    <xf numFmtId="39" fontId="2" fillId="0" borderId="2" xfId="1" applyNumberFormat="1" applyFont="1" applyFill="1" applyBorder="1" applyAlignment="1">
      <alignment horizontal="right"/>
    </xf>
    <xf numFmtId="39" fontId="3" fillId="0" borderId="0" xfId="2" applyNumberFormat="1" applyFont="1" applyFill="1" applyBorder="1" applyAlignment="1">
      <alignment horizontal="right"/>
    </xf>
    <xf numFmtId="39" fontId="2" fillId="0" borderId="1" xfId="1" applyNumberFormat="1" applyFont="1" applyFill="1" applyBorder="1" applyAlignment="1">
      <alignment horizontal="right"/>
    </xf>
    <xf numFmtId="39" fontId="3" fillId="0" borderId="0" xfId="2" applyNumberFormat="1" applyFont="1" applyFill="1" applyAlignment="1">
      <alignment horizontal="right"/>
    </xf>
    <xf numFmtId="39" fontId="3" fillId="0" borderId="3" xfId="1" applyNumberFormat="1" applyFont="1" applyFill="1" applyBorder="1" applyAlignment="1">
      <alignment horizontal="right"/>
    </xf>
    <xf numFmtId="43" fontId="3" fillId="0" borderId="0" xfId="1" applyFont="1" applyFill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2" fillId="0" borderId="0" xfId="0" applyFont="1"/>
    <xf numFmtId="39" fontId="2" fillId="0" borderId="0" xfId="0" applyNumberFormat="1" applyFont="1"/>
    <xf numFmtId="39" fontId="3" fillId="0" borderId="0" xfId="0" applyNumberFormat="1" applyFont="1" applyAlignment="1">
      <alignment wrapText="1"/>
    </xf>
    <xf numFmtId="39" fontId="3" fillId="0" borderId="0" xfId="1" applyNumberFormat="1" applyFont="1" applyFill="1" applyAlignment="1"/>
    <xf numFmtId="39" fontId="3" fillId="0" borderId="0" xfId="0" applyNumberFormat="1" applyFont="1"/>
    <xf numFmtId="39" fontId="2" fillId="0" borderId="0" xfId="0" applyNumberFormat="1" applyFont="1" applyAlignment="1">
      <alignment wrapText="1"/>
    </xf>
    <xf numFmtId="39" fontId="5" fillId="0" borderId="0" xfId="0" applyNumberFormat="1" applyFont="1" applyAlignment="1">
      <alignment wrapText="1"/>
    </xf>
    <xf numFmtId="39" fontId="2" fillId="0" borderId="0" xfId="1" applyNumberFormat="1" applyFont="1" applyFill="1" applyAlignment="1">
      <alignment horizontal="right"/>
    </xf>
    <xf numFmtId="39" fontId="3" fillId="0" borderId="0" xfId="1" applyNumberFormat="1" applyFont="1" applyFill="1" applyBorder="1" applyAlignment="1"/>
    <xf numFmtId="39" fontId="3" fillId="0" borderId="3" xfId="1" applyNumberFormat="1" applyFont="1" applyFill="1" applyBorder="1" applyAlignment="1"/>
    <xf numFmtId="39" fontId="2" fillId="0" borderId="0" xfId="1" applyNumberFormat="1" applyFont="1" applyFill="1" applyBorder="1" applyAlignment="1"/>
    <xf numFmtId="39" fontId="3" fillId="0" borderId="0" xfId="0" applyNumberFormat="1" applyFont="1" applyAlignment="1">
      <alignment horizontal="left" wrapText="1"/>
    </xf>
    <xf numFmtId="39" fontId="2" fillId="0" borderId="2" xfId="1" applyNumberFormat="1" applyFont="1" applyFill="1" applyBorder="1" applyAlignment="1"/>
    <xf numFmtId="39" fontId="3" fillId="0" borderId="0" xfId="0" applyNumberFormat="1" applyFont="1" applyAlignment="1">
      <alignment horizontal="right"/>
    </xf>
    <xf numFmtId="39" fontId="2" fillId="0" borderId="3" xfId="1" applyNumberFormat="1" applyFont="1" applyFill="1" applyBorder="1" applyAlignment="1">
      <alignment horizontal="right"/>
    </xf>
    <xf numFmtId="39" fontId="2" fillId="0" borderId="0" xfId="1" applyNumberFormat="1" applyFont="1" applyFill="1" applyBorder="1" applyAlignment="1">
      <alignment horizontal="right"/>
    </xf>
    <xf numFmtId="39" fontId="3" fillId="0" borderId="2" xfId="1" applyNumberFormat="1" applyFont="1" applyFill="1" applyBorder="1" applyAlignment="1">
      <alignment horizontal="right"/>
    </xf>
    <xf numFmtId="43" fontId="2" fillId="0" borderId="1" xfId="1" applyNumberFormat="1" applyFont="1" applyFill="1" applyBorder="1" applyAlignment="1">
      <alignment horizontal="right"/>
    </xf>
    <xf numFmtId="43" fontId="3" fillId="0" borderId="0" xfId="1" applyNumberFormat="1" applyFont="1" applyFill="1" applyAlignment="1">
      <alignment horizontal="right"/>
    </xf>
    <xf numFmtId="43" fontId="2" fillId="0" borderId="0" xfId="1" applyNumberFormat="1" applyFont="1" applyFill="1" applyAlignment="1">
      <alignment horizontal="right"/>
    </xf>
    <xf numFmtId="43" fontId="3" fillId="0" borderId="0" xfId="1" applyNumberFormat="1" applyFont="1" applyFill="1" applyBorder="1" applyAlignment="1">
      <alignment horizontal="right"/>
    </xf>
    <xf numFmtId="43" fontId="3" fillId="0" borderId="0" xfId="1" applyNumberFormat="1" applyFont="1" applyFill="1" applyBorder="1" applyAlignment="1"/>
    <xf numFmtId="43" fontId="2" fillId="0" borderId="4" xfId="1" applyNumberFormat="1" applyFont="1" applyFill="1" applyBorder="1" applyAlignment="1"/>
    <xf numFmtId="43" fontId="2" fillId="0" borderId="2" xfId="1" applyNumberFormat="1" applyFont="1" applyFill="1" applyBorder="1" applyAlignment="1">
      <alignment horizontal="righ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39" fontId="2" fillId="0" borderId="0" xfId="0" applyNumberFormat="1" applyFont="1" applyAlignment="1">
      <alignment horizontal="left" wrapText="1"/>
    </xf>
    <xf numFmtId="0" fontId="8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39" fontId="2" fillId="0" borderId="0" xfId="0" applyNumberFormat="1" applyFont="1" applyAlignment="1">
      <alignment wrapText="1"/>
    </xf>
    <xf numFmtId="3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4" fillId="0" borderId="5" xfId="0" applyFont="1" applyBorder="1" applyAlignment="1">
      <alignment vertical="center" wrapText="1"/>
    </xf>
    <xf numFmtId="0" fontId="14" fillId="0" borderId="10" xfId="0" applyFont="1" applyBorder="1" applyAlignment="1">
      <alignment horizontal="left" vertical="center" wrapText="1"/>
    </xf>
    <xf numFmtId="16" fontId="14" fillId="0" borderId="14" xfId="0" quotePrefix="1" applyNumberFormat="1" applyFont="1" applyBorder="1" applyAlignment="1">
      <alignment horizontal="center" vertical="center" wrapText="1"/>
    </xf>
    <xf numFmtId="16" fontId="14" fillId="0" borderId="15" xfId="0" quotePrefix="1" applyNumberFormat="1" applyFont="1" applyBorder="1" applyAlignment="1">
      <alignment horizontal="center" vertical="center" wrapText="1"/>
    </xf>
    <xf numFmtId="16" fontId="14" fillId="0" borderId="16" xfId="0" quotePrefix="1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16" fontId="14" fillId="0" borderId="9" xfId="0" quotePrefix="1" applyNumberFormat="1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vertical="center" wrapText="1"/>
    </xf>
    <xf numFmtId="0" fontId="14" fillId="0" borderId="13" xfId="0" applyFont="1" applyBorder="1" applyAlignment="1">
      <alignment horizontal="left" vertical="center" wrapText="1"/>
    </xf>
  </cellXfs>
  <cellStyles count="6">
    <cellStyle name="Comma" xfId="1" builtinId="3"/>
    <cellStyle name="Comma 2" xfId="5" xr:uid="{00000000-0005-0000-0000-000001000000}"/>
    <cellStyle name="Comma 3" xfId="4" xr:uid="{00000000-0005-0000-0000-000002000000}"/>
    <cellStyle name="Comma 4" xfId="2" xr:uid="{00000000-0005-0000-0000-000003000000}"/>
    <cellStyle name="Normal" xfId="0" builtinId="0"/>
    <cellStyle name="Normal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</sheetPr>
  <dimension ref="A1:F43"/>
  <sheetViews>
    <sheetView tabSelected="1" zoomScaleNormal="100" zoomScaleSheetLayoutView="100" workbookViewId="0"/>
  </sheetViews>
  <sheetFormatPr defaultColWidth="9.28515625" defaultRowHeight="15" x14ac:dyDescent="0.25"/>
  <cols>
    <col min="1" max="1" width="3.28515625" customWidth="1"/>
    <col min="2" max="2" width="35.5703125" customWidth="1"/>
    <col min="3" max="3" width="16.42578125" customWidth="1"/>
    <col min="4" max="4" width="16.7109375" customWidth="1"/>
    <col min="5" max="5" width="14.28515625" customWidth="1"/>
    <col min="6" max="6" width="15.42578125" customWidth="1"/>
    <col min="7" max="7" width="12.7109375" bestFit="1" customWidth="1"/>
  </cols>
  <sheetData>
    <row r="1" spans="1:6" ht="15.75" x14ac:dyDescent="0.25">
      <c r="A1" s="1"/>
      <c r="B1" s="28"/>
      <c r="C1" s="29"/>
      <c r="D1" s="29"/>
      <c r="E1" s="29"/>
      <c r="F1" s="30" t="s">
        <v>75</v>
      </c>
    </row>
    <row r="2" spans="1:6" ht="15.75" x14ac:dyDescent="0.25">
      <c r="A2" s="1"/>
      <c r="B2" s="28"/>
      <c r="C2" s="29"/>
      <c r="D2" s="29"/>
      <c r="E2" s="29"/>
      <c r="F2" s="26" t="s">
        <v>74</v>
      </c>
    </row>
    <row r="3" spans="1:6" ht="15.75" x14ac:dyDescent="0.25">
      <c r="A3" s="1"/>
      <c r="B3" s="28"/>
      <c r="C3" s="29"/>
      <c r="D3" s="29"/>
      <c r="E3" s="29"/>
      <c r="F3" s="29"/>
    </row>
    <row r="4" spans="1:6" ht="18.75" x14ac:dyDescent="0.3">
      <c r="A4" s="80" t="s">
        <v>135</v>
      </c>
      <c r="B4" s="80"/>
      <c r="C4" s="80"/>
      <c r="D4" s="80"/>
      <c r="E4" s="80"/>
      <c r="F4" s="80"/>
    </row>
    <row r="5" spans="1:6" ht="18.75" x14ac:dyDescent="0.3">
      <c r="A5" s="80" t="s">
        <v>119</v>
      </c>
      <c r="B5" s="80"/>
      <c r="C5" s="80"/>
      <c r="D5" s="80"/>
      <c r="E5" s="80"/>
      <c r="F5" s="80"/>
    </row>
    <row r="6" spans="1:6" ht="18.75" x14ac:dyDescent="0.3">
      <c r="A6" s="81" t="s">
        <v>130</v>
      </c>
      <c r="B6" s="81"/>
      <c r="C6" s="81"/>
      <c r="D6" s="81"/>
      <c r="E6" s="81"/>
      <c r="F6" s="81"/>
    </row>
    <row r="7" spans="1:6" ht="15.75" x14ac:dyDescent="0.25">
      <c r="A7" s="31"/>
      <c r="B7" s="31"/>
      <c r="C7" s="32"/>
      <c r="D7" s="32"/>
      <c r="E7" s="32"/>
      <c r="F7" s="32"/>
    </row>
    <row r="8" spans="1:6" ht="12.75" customHeight="1" x14ac:dyDescent="0.25">
      <c r="A8" s="31"/>
      <c r="B8" s="31"/>
      <c r="C8" s="33" t="s">
        <v>1</v>
      </c>
      <c r="D8" s="33" t="s">
        <v>2</v>
      </c>
      <c r="E8" s="33" t="s">
        <v>3</v>
      </c>
      <c r="F8" s="33" t="s">
        <v>4</v>
      </c>
    </row>
    <row r="9" spans="1:6" ht="15.75" x14ac:dyDescent="0.25">
      <c r="A9" s="2" t="s">
        <v>5</v>
      </c>
      <c r="B9" s="28"/>
      <c r="C9" s="29"/>
      <c r="D9" s="29"/>
      <c r="E9" s="29"/>
      <c r="F9" s="29"/>
    </row>
    <row r="10" spans="1:6" ht="15.75" x14ac:dyDescent="0.25">
      <c r="A10" s="1"/>
      <c r="B10" s="34" t="s">
        <v>6</v>
      </c>
      <c r="C10" s="51"/>
      <c r="D10" s="51"/>
      <c r="E10" s="51"/>
      <c r="F10" s="51"/>
    </row>
    <row r="11" spans="1:6" ht="17.25" customHeight="1" x14ac:dyDescent="0.25">
      <c r="A11" s="52"/>
      <c r="B11" s="53" t="s">
        <v>7</v>
      </c>
      <c r="C11" s="45">
        <f>+D11+E11+F11</f>
        <v>31380043.04999999</v>
      </c>
      <c r="D11" s="45">
        <v>17904329.969999984</v>
      </c>
      <c r="E11" s="45">
        <v>1548193.6399999994</v>
      </c>
      <c r="F11" s="47">
        <v>11927519.440000003</v>
      </c>
    </row>
    <row r="12" spans="1:6" ht="15.75" x14ac:dyDescent="0.25">
      <c r="A12" s="52"/>
      <c r="B12" s="53" t="s">
        <v>8</v>
      </c>
      <c r="C12" s="45">
        <f>+D12+E12+F12</f>
        <v>3880223.5899999985</v>
      </c>
      <c r="D12" s="45">
        <v>2054542.5599999998</v>
      </c>
      <c r="E12" s="45">
        <v>1818317.379999999</v>
      </c>
      <c r="F12" s="45">
        <v>7363.65</v>
      </c>
    </row>
    <row r="13" spans="1:6" ht="15.75" x14ac:dyDescent="0.25">
      <c r="A13" s="52"/>
      <c r="B13" s="53" t="s">
        <v>9</v>
      </c>
      <c r="C13" s="45">
        <f>+D13+E13+F13</f>
        <v>2047637.6799999997</v>
      </c>
      <c r="D13" s="45">
        <v>2047637.6799999997</v>
      </c>
      <c r="E13" s="45">
        <v>0</v>
      </c>
      <c r="F13" s="45">
        <v>0</v>
      </c>
    </row>
    <row r="14" spans="1:6" ht="15.4" customHeight="1" x14ac:dyDescent="0.25">
      <c r="A14" s="52"/>
      <c r="B14" s="53" t="s">
        <v>132</v>
      </c>
      <c r="C14" s="45">
        <f>+D14+E14+F14</f>
        <v>28320</v>
      </c>
      <c r="D14" s="45">
        <v>28320</v>
      </c>
      <c r="E14" s="45">
        <v>0</v>
      </c>
      <c r="F14" s="45">
        <v>0</v>
      </c>
    </row>
    <row r="15" spans="1:6" ht="16.5" thickBot="1" x14ac:dyDescent="0.3">
      <c r="A15" s="54"/>
      <c r="B15" s="43" t="s">
        <v>10</v>
      </c>
      <c r="C15" s="48">
        <f>SUM(C11:C14)</f>
        <v>37336224.319999985</v>
      </c>
      <c r="D15" s="48">
        <f>SUM(D11:D14)</f>
        <v>22034830.209999982</v>
      </c>
      <c r="E15" s="48">
        <f>SUM(E11:E14)</f>
        <v>3366511.0199999986</v>
      </c>
      <c r="F15" s="48">
        <f>SUM(F11:F14)</f>
        <v>11934883.090000004</v>
      </c>
    </row>
    <row r="16" spans="1:6" ht="15.75" x14ac:dyDescent="0.25">
      <c r="A16" s="52"/>
      <c r="B16" s="55" t="s">
        <v>11</v>
      </c>
      <c r="C16" s="44"/>
      <c r="D16" s="44"/>
      <c r="E16" s="44"/>
      <c r="F16" s="44"/>
    </row>
    <row r="17" spans="1:6" ht="15.75" x14ac:dyDescent="0.25">
      <c r="A17" s="52"/>
      <c r="B17" s="53" t="s">
        <v>12</v>
      </c>
      <c r="C17" s="45">
        <f>+D17+E17+F17</f>
        <v>37074.910000000003</v>
      </c>
      <c r="D17" s="44">
        <v>37074.910000000003</v>
      </c>
      <c r="E17" s="44">
        <v>0</v>
      </c>
      <c r="F17" s="44">
        <v>0</v>
      </c>
    </row>
    <row r="18" spans="1:6" ht="15.75" x14ac:dyDescent="0.25">
      <c r="A18" s="52"/>
      <c r="B18" s="53" t="s">
        <v>8</v>
      </c>
      <c r="C18" s="45">
        <f>+D18+E18+F18</f>
        <v>613635.81000000006</v>
      </c>
      <c r="D18" s="44">
        <v>504445.31</v>
      </c>
      <c r="E18" s="44">
        <v>0</v>
      </c>
      <c r="F18" s="47">
        <v>109190.5</v>
      </c>
    </row>
    <row r="19" spans="1:6" ht="15.4" customHeight="1" x14ac:dyDescent="0.25">
      <c r="A19" s="52"/>
      <c r="B19" s="53" t="s">
        <v>13</v>
      </c>
      <c r="C19" s="45">
        <f>+D19+E19+F19</f>
        <v>542917163.63</v>
      </c>
      <c r="D19" s="44">
        <v>542674477.63999999</v>
      </c>
      <c r="E19" s="44">
        <v>242685.98999999993</v>
      </c>
      <c r="F19" s="44">
        <v>0</v>
      </c>
    </row>
    <row r="20" spans="1:6" ht="15.75" x14ac:dyDescent="0.25">
      <c r="A20" s="52"/>
      <c r="B20" s="53" t="s">
        <v>14</v>
      </c>
      <c r="C20" s="45">
        <f>+D20+E20+F20</f>
        <v>110000</v>
      </c>
      <c r="D20" s="44">
        <v>110000</v>
      </c>
      <c r="E20" s="44">
        <v>0</v>
      </c>
      <c r="F20" s="44">
        <v>0</v>
      </c>
    </row>
    <row r="21" spans="1:6" ht="15.75" x14ac:dyDescent="0.25">
      <c r="A21" s="52"/>
      <c r="B21" s="53" t="s">
        <v>118</v>
      </c>
      <c r="C21" s="45">
        <f>+D21+E21+F21</f>
        <v>1202500</v>
      </c>
      <c r="D21" s="44">
        <v>1202500</v>
      </c>
      <c r="E21" s="44">
        <v>0</v>
      </c>
      <c r="F21" s="44">
        <v>0</v>
      </c>
    </row>
    <row r="22" spans="1:6" ht="15.4" customHeight="1" thickBot="1" x14ac:dyDescent="0.3">
      <c r="A22" s="54"/>
      <c r="B22" s="43" t="s">
        <v>15</v>
      </c>
      <c r="C22" s="48">
        <f>SUM(C17:C21)</f>
        <v>544880374.35000002</v>
      </c>
      <c r="D22" s="48">
        <f>SUM(D17:D21)</f>
        <v>544528497.86000001</v>
      </c>
      <c r="E22" s="48">
        <f>SUM(E17:E21)</f>
        <v>242685.98999999993</v>
      </c>
      <c r="F22" s="48">
        <f>SUM(F17:F21)</f>
        <v>109190.5</v>
      </c>
    </row>
    <row r="23" spans="1:6" ht="16.5" thickBot="1" x14ac:dyDescent="0.3">
      <c r="A23" s="54" t="s">
        <v>16</v>
      </c>
      <c r="B23" s="43"/>
      <c r="C23" s="46">
        <f>+C22+C15</f>
        <v>582216598.66999996</v>
      </c>
      <c r="D23" s="46">
        <f>+D22+D15</f>
        <v>566563328.07000005</v>
      </c>
      <c r="E23" s="46">
        <f>+E22+E15</f>
        <v>3609197.0099999984</v>
      </c>
      <c r="F23" s="46">
        <f>+F22+F15</f>
        <v>12044073.590000004</v>
      </c>
    </row>
    <row r="24" spans="1:6" ht="15.75" x14ac:dyDescent="0.25">
      <c r="A24" s="52"/>
      <c r="B24" s="53"/>
      <c r="C24" s="44"/>
      <c r="D24" s="44"/>
      <c r="E24" s="44"/>
      <c r="F24" s="44"/>
    </row>
    <row r="25" spans="1:6" ht="15.75" x14ac:dyDescent="0.25">
      <c r="A25" s="54" t="s">
        <v>17</v>
      </c>
      <c r="B25" s="53"/>
      <c r="C25" s="44"/>
      <c r="D25" s="44"/>
      <c r="E25" s="44"/>
      <c r="F25" s="44"/>
    </row>
    <row r="26" spans="1:6" ht="15.75" x14ac:dyDescent="0.25">
      <c r="A26" s="54" t="s">
        <v>18</v>
      </c>
      <c r="B26" s="53"/>
      <c r="C26" s="44"/>
      <c r="D26" s="44"/>
      <c r="E26" s="44"/>
      <c r="F26" s="44"/>
    </row>
    <row r="27" spans="1:6" ht="15.75" x14ac:dyDescent="0.25">
      <c r="A27" s="52"/>
      <c r="B27" s="55" t="s">
        <v>19</v>
      </c>
      <c r="C27" s="44"/>
      <c r="D27" s="44"/>
      <c r="E27" s="44"/>
      <c r="F27" s="44"/>
    </row>
    <row r="28" spans="1:6" ht="15.75" x14ac:dyDescent="0.25">
      <c r="A28" s="52"/>
      <c r="B28" s="53" t="s">
        <v>20</v>
      </c>
      <c r="C28" s="45">
        <f t="shared" ref="C28:C33" si="0">+D28+E28+F28</f>
        <v>19451024.580000002</v>
      </c>
      <c r="D28" s="44">
        <v>19011956.73</v>
      </c>
      <c r="E28" s="44">
        <v>439067.85</v>
      </c>
      <c r="F28" s="44">
        <v>0</v>
      </c>
    </row>
    <row r="29" spans="1:6" ht="15.75" x14ac:dyDescent="0.25">
      <c r="A29" s="52"/>
      <c r="B29" s="53" t="s">
        <v>21</v>
      </c>
      <c r="C29" s="45">
        <f t="shared" si="0"/>
        <v>8090756.9399999976</v>
      </c>
      <c r="D29" s="44">
        <v>3589144.1399999987</v>
      </c>
      <c r="E29" s="44">
        <v>34610.939999999711</v>
      </c>
      <c r="F29" s="49">
        <v>4467001.8599999994</v>
      </c>
    </row>
    <row r="30" spans="1:6" ht="15.75" x14ac:dyDescent="0.25">
      <c r="A30" s="52"/>
      <c r="B30" s="53" t="s">
        <v>22</v>
      </c>
      <c r="C30" s="45">
        <f t="shared" si="0"/>
        <v>166271.46999999997</v>
      </c>
      <c r="D30" s="44">
        <v>3632.3699999999953</v>
      </c>
      <c r="E30" s="44">
        <v>50601.81</v>
      </c>
      <c r="F30" s="49">
        <v>112037.29</v>
      </c>
    </row>
    <row r="31" spans="1:6" ht="15.75" x14ac:dyDescent="0.25">
      <c r="A31" s="52"/>
      <c r="B31" s="53" t="s">
        <v>23</v>
      </c>
      <c r="C31" s="45">
        <f t="shared" si="0"/>
        <v>7125623.2199999979</v>
      </c>
      <c r="D31" s="44">
        <v>841.24</v>
      </c>
      <c r="E31" s="44">
        <v>0</v>
      </c>
      <c r="F31" s="49">
        <v>7124781.9799999977</v>
      </c>
    </row>
    <row r="32" spans="1:6" ht="15.4" customHeight="1" x14ac:dyDescent="0.25">
      <c r="A32" s="52"/>
      <c r="B32" s="53" t="s">
        <v>24</v>
      </c>
      <c r="C32" s="45">
        <f t="shared" si="0"/>
        <v>3614674.7199999988</v>
      </c>
      <c r="D32" s="44">
        <v>1807337.3599999999</v>
      </c>
      <c r="E32" s="44">
        <v>1807337.3599999989</v>
      </c>
      <c r="F32" s="45">
        <v>0</v>
      </c>
    </row>
    <row r="33" spans="1:6" ht="15.75" x14ac:dyDescent="0.25">
      <c r="A33" s="52"/>
      <c r="B33" s="53" t="s">
        <v>25</v>
      </c>
      <c r="C33" s="45">
        <f t="shared" si="0"/>
        <v>1696958.4999999991</v>
      </c>
      <c r="D33" s="44">
        <v>1354972.6799999988</v>
      </c>
      <c r="E33" s="44">
        <v>1733.3600000000006</v>
      </c>
      <c r="F33" s="49">
        <v>340252.46000000014</v>
      </c>
    </row>
    <row r="34" spans="1:6" ht="21" customHeight="1" thickBot="1" x14ac:dyDescent="0.3">
      <c r="A34" s="54"/>
      <c r="B34" s="43" t="s">
        <v>26</v>
      </c>
      <c r="C34" s="48">
        <f>SUM(C28:C33)</f>
        <v>40145309.429999992</v>
      </c>
      <c r="D34" s="48">
        <f>SUM(D28:D33)</f>
        <v>25767884.519999996</v>
      </c>
      <c r="E34" s="48">
        <f>SUM(E28:E33)</f>
        <v>2333351.3199999984</v>
      </c>
      <c r="F34" s="48">
        <f>SUM(F28:F33)</f>
        <v>12044073.589999998</v>
      </c>
    </row>
    <row r="35" spans="1:6" ht="15.75" customHeight="1" x14ac:dyDescent="0.25">
      <c r="A35" s="52"/>
      <c r="B35" s="55" t="s">
        <v>27</v>
      </c>
      <c r="C35" s="44"/>
      <c r="D35" s="44"/>
      <c r="E35" s="44"/>
      <c r="F35" s="44"/>
    </row>
    <row r="36" spans="1:6" ht="15.75" x14ac:dyDescent="0.25">
      <c r="A36" s="52"/>
      <c r="B36" s="53" t="s">
        <v>20</v>
      </c>
      <c r="C36" s="45">
        <f>+D36+E36+F36</f>
        <v>79744508.469999984</v>
      </c>
      <c r="D36" s="44">
        <v>79744508.469999984</v>
      </c>
      <c r="E36" s="44">
        <v>0</v>
      </c>
      <c r="F36" s="44">
        <v>0</v>
      </c>
    </row>
    <row r="37" spans="1:6" ht="15.4" customHeight="1" thickBot="1" x14ac:dyDescent="0.3">
      <c r="A37" s="54"/>
      <c r="B37" s="43" t="s">
        <v>28</v>
      </c>
      <c r="C37" s="48">
        <f>SUM(C36:C36)</f>
        <v>79744508.469999984</v>
      </c>
      <c r="D37" s="48">
        <f>SUM(D36:D36)</f>
        <v>79744508.469999984</v>
      </c>
      <c r="E37" s="48">
        <f>SUM(E36:E36)</f>
        <v>0</v>
      </c>
      <c r="F37" s="48">
        <f>SUM(F36:F36)</f>
        <v>0</v>
      </c>
    </row>
    <row r="38" spans="1:6" ht="16.5" thickBot="1" x14ac:dyDescent="0.3">
      <c r="A38" s="54" t="s">
        <v>29</v>
      </c>
      <c r="B38" s="43"/>
      <c r="C38" s="46">
        <f>+C37+C34</f>
        <v>119889817.89999998</v>
      </c>
      <c r="D38" s="46">
        <f>+D37+D34</f>
        <v>105512392.98999998</v>
      </c>
      <c r="E38" s="46">
        <f>+E37+E34</f>
        <v>2333351.3199999984</v>
      </c>
      <c r="F38" s="46">
        <f>+F37+F34</f>
        <v>12044073.589999998</v>
      </c>
    </row>
    <row r="39" spans="1:6" ht="15.75" x14ac:dyDescent="0.25">
      <c r="A39" s="52"/>
      <c r="B39" s="53"/>
      <c r="C39" s="44"/>
      <c r="D39" s="44"/>
      <c r="E39" s="44"/>
      <c r="F39" s="44"/>
    </row>
    <row r="40" spans="1:6" ht="15.75" x14ac:dyDescent="0.25">
      <c r="A40" s="54" t="s">
        <v>30</v>
      </c>
      <c r="B40" s="53"/>
      <c r="C40" s="45"/>
      <c r="D40" s="44"/>
      <c r="E40" s="44"/>
      <c r="F40" s="44"/>
    </row>
    <row r="41" spans="1:6" ht="15.75" x14ac:dyDescent="0.25">
      <c r="A41" s="52"/>
      <c r="B41" s="53" t="s">
        <v>31</v>
      </c>
      <c r="C41" s="50">
        <f>+D41+E41+F41</f>
        <v>462326780.76999998</v>
      </c>
      <c r="D41" s="50">
        <v>461050935.07999998</v>
      </c>
      <c r="E41" s="50">
        <v>1275845.69</v>
      </c>
      <c r="F41" s="50">
        <v>0</v>
      </c>
    </row>
    <row r="42" spans="1:6" ht="30.75" customHeight="1" thickBot="1" x14ac:dyDescent="0.3">
      <c r="A42" s="82" t="s">
        <v>32</v>
      </c>
      <c r="B42" s="82"/>
      <c r="C42" s="46">
        <f>+C38+C41</f>
        <v>582216598.66999996</v>
      </c>
      <c r="D42" s="46">
        <f>+D38+D41</f>
        <v>566563328.06999993</v>
      </c>
      <c r="E42" s="46">
        <f>+E38+E41</f>
        <v>3609197.0099999984</v>
      </c>
      <c r="F42" s="46">
        <f>+F38+F41</f>
        <v>12044073.589999998</v>
      </c>
    </row>
    <row r="43" spans="1:6" ht="15.75" x14ac:dyDescent="0.25">
      <c r="A43" s="1"/>
      <c r="B43" s="28"/>
      <c r="C43" s="29"/>
      <c r="D43" s="29"/>
      <c r="E43" s="29"/>
      <c r="F43" s="29"/>
    </row>
  </sheetData>
  <sheetProtection algorithmName="SHA-512" hashValue="7GEP0JryPTGs5n9C94vcHZip+wDe1GScOOAfWqWO6egJeouwFFdI0pRZWh0Owl5fiazLPANZAf1D/Ft3EEFebA==" saltValue="79Tr2rQEosPgXC6lP7DBqA==" spinCount="100000" sheet="1" objects="1" scenarios="1" selectLockedCells="1" selectUnlockedCells="1"/>
  <mergeCells count="4">
    <mergeCell ref="A4:F4"/>
    <mergeCell ref="A5:F5"/>
    <mergeCell ref="A6:F6"/>
    <mergeCell ref="A42:B42"/>
  </mergeCells>
  <pageMargins left="1.5" right="1" top="1" bottom="1" header="0" footer="0"/>
  <pageSetup scale="75" orientation="portrait" horizontalDpi="4294967293" verticalDpi="36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00"/>
  </sheetPr>
  <dimension ref="A1:F26"/>
  <sheetViews>
    <sheetView zoomScaleNormal="100" zoomScaleSheetLayoutView="100" workbookViewId="0"/>
  </sheetViews>
  <sheetFormatPr defaultColWidth="9.28515625" defaultRowHeight="15" x14ac:dyDescent="0.25"/>
  <cols>
    <col min="1" max="1" width="0.28515625" customWidth="1"/>
    <col min="2" max="2" width="3.28515625" customWidth="1"/>
    <col min="3" max="3" width="34" customWidth="1"/>
    <col min="4" max="4" width="17.5703125" customWidth="1"/>
    <col min="5" max="6" width="19.28515625" customWidth="1"/>
    <col min="7" max="7" width="8.5703125" customWidth="1"/>
  </cols>
  <sheetData>
    <row r="1" spans="1:6" ht="15.75" x14ac:dyDescent="0.25">
      <c r="A1" s="1"/>
      <c r="B1" s="1"/>
      <c r="C1" s="28"/>
      <c r="D1" s="29"/>
      <c r="E1" s="29"/>
      <c r="F1" s="30" t="s">
        <v>76</v>
      </c>
    </row>
    <row r="2" spans="1:6" ht="15.75" x14ac:dyDescent="0.25">
      <c r="A2" s="1"/>
      <c r="B2" s="1"/>
      <c r="C2" s="28"/>
      <c r="D2" s="29"/>
      <c r="E2" s="29"/>
      <c r="F2" s="26" t="s">
        <v>74</v>
      </c>
    </row>
    <row r="3" spans="1:6" ht="15.75" x14ac:dyDescent="0.25">
      <c r="A3" s="1"/>
      <c r="B3" s="1"/>
      <c r="C3" s="28"/>
      <c r="D3" s="29"/>
      <c r="E3" s="29"/>
      <c r="F3" s="29"/>
    </row>
    <row r="4" spans="1:6" ht="18.75" x14ac:dyDescent="0.3">
      <c r="A4" s="80" t="s">
        <v>135</v>
      </c>
      <c r="B4" s="80"/>
      <c r="C4" s="80"/>
      <c r="D4" s="80"/>
      <c r="E4" s="80"/>
      <c r="F4" s="80"/>
    </row>
    <row r="5" spans="1:6" ht="18.75" x14ac:dyDescent="0.3">
      <c r="A5" s="80" t="s">
        <v>123</v>
      </c>
      <c r="B5" s="80"/>
      <c r="C5" s="80"/>
      <c r="D5" s="80"/>
      <c r="E5" s="80"/>
      <c r="F5" s="80"/>
    </row>
    <row r="6" spans="1:6" ht="18.75" x14ac:dyDescent="0.3">
      <c r="A6" s="81" t="s">
        <v>131</v>
      </c>
      <c r="B6" s="81"/>
      <c r="C6" s="81"/>
      <c r="D6" s="81"/>
      <c r="E6" s="81"/>
      <c r="F6" s="81"/>
    </row>
    <row r="7" spans="1:6" ht="15.75" x14ac:dyDescent="0.25">
      <c r="A7" s="1"/>
      <c r="B7" s="1"/>
      <c r="C7" s="28"/>
      <c r="D7" s="29"/>
      <c r="E7" s="29"/>
      <c r="F7" s="29"/>
    </row>
    <row r="8" spans="1:6" ht="15.75" x14ac:dyDescent="0.25">
      <c r="A8" s="1"/>
      <c r="B8" s="1"/>
      <c r="C8" s="28"/>
      <c r="D8" s="35"/>
      <c r="E8" s="35"/>
      <c r="F8" s="35"/>
    </row>
    <row r="9" spans="1:6" ht="30.75" customHeight="1" x14ac:dyDescent="0.25">
      <c r="A9" s="1"/>
      <c r="B9" s="1"/>
      <c r="C9" s="28"/>
      <c r="D9" s="36" t="s">
        <v>33</v>
      </c>
      <c r="E9" s="36" t="s">
        <v>34</v>
      </c>
      <c r="F9" s="36" t="s">
        <v>3</v>
      </c>
    </row>
    <row r="10" spans="1:6" ht="12.75" customHeight="1" x14ac:dyDescent="0.25">
      <c r="A10" s="2"/>
      <c r="B10" s="57" t="s">
        <v>35</v>
      </c>
      <c r="C10" s="58"/>
      <c r="D10" s="59"/>
      <c r="E10" s="59"/>
      <c r="F10" s="59"/>
    </row>
    <row r="11" spans="1:6" ht="15.75" x14ac:dyDescent="0.25">
      <c r="A11" s="1"/>
      <c r="B11" s="60"/>
      <c r="C11" s="58" t="s">
        <v>36</v>
      </c>
      <c r="D11" s="45">
        <f t="shared" ref="D11:D14" si="0">+E11+F11</f>
        <v>12015854.949999999</v>
      </c>
      <c r="E11" s="45">
        <v>8769522.629999999</v>
      </c>
      <c r="F11" s="45">
        <v>3246332.3200000003</v>
      </c>
    </row>
    <row r="12" spans="1:6" ht="15.75" x14ac:dyDescent="0.25">
      <c r="A12" s="1"/>
      <c r="B12" s="60"/>
      <c r="C12" s="58" t="s">
        <v>120</v>
      </c>
      <c r="D12" s="45">
        <f t="shared" si="0"/>
        <v>172412568.16</v>
      </c>
      <c r="E12" s="45">
        <f>171759501+653067.16</f>
        <v>172412568.16</v>
      </c>
      <c r="F12" s="45">
        <v>0</v>
      </c>
    </row>
    <row r="13" spans="1:6" ht="15.75" x14ac:dyDescent="0.25">
      <c r="A13" s="1"/>
      <c r="B13" s="60"/>
      <c r="C13" s="58" t="s">
        <v>37</v>
      </c>
      <c r="D13" s="45">
        <f t="shared" si="0"/>
        <v>15559795.499999998</v>
      </c>
      <c r="E13" s="45">
        <v>15558672.359999998</v>
      </c>
      <c r="F13" s="45">
        <v>1123.1399999999999</v>
      </c>
    </row>
    <row r="14" spans="1:6" ht="15.75" x14ac:dyDescent="0.25">
      <c r="A14" s="1"/>
      <c r="B14" s="60"/>
      <c r="C14" s="58" t="s">
        <v>38</v>
      </c>
      <c r="D14" s="45">
        <f t="shared" si="0"/>
        <v>1233915.1700000002</v>
      </c>
      <c r="E14" s="45">
        <v>1233915.1700000002</v>
      </c>
      <c r="F14" s="45">
        <v>0</v>
      </c>
    </row>
    <row r="15" spans="1:6" ht="16.5" thickBot="1" x14ac:dyDescent="0.3">
      <c r="A15" s="2"/>
      <c r="B15" s="57" t="s">
        <v>39</v>
      </c>
      <c r="C15" s="61"/>
      <c r="D15" s="48">
        <f>SUM(D11:D14)</f>
        <v>201222133.77999997</v>
      </c>
      <c r="E15" s="48">
        <f>SUM(E11:E14)</f>
        <v>197974678.31999996</v>
      </c>
      <c r="F15" s="48">
        <f>SUM(F11:F14)</f>
        <v>3247455.4600000004</v>
      </c>
    </row>
    <row r="16" spans="1:6" ht="15.75" x14ac:dyDescent="0.25">
      <c r="A16" s="1"/>
      <c r="B16" s="57" t="s">
        <v>40</v>
      </c>
      <c r="C16" s="62"/>
      <c r="D16" s="44"/>
      <c r="E16" s="44"/>
      <c r="F16" s="44"/>
    </row>
    <row r="17" spans="1:6" ht="15.75" x14ac:dyDescent="0.25">
      <c r="A17" s="1"/>
      <c r="B17" s="60"/>
      <c r="C17" s="58" t="s">
        <v>121</v>
      </c>
      <c r="D17" s="45">
        <f>+E17+F17</f>
        <v>70444182.379999995</v>
      </c>
      <c r="E17" s="44">
        <v>70444182.379999995</v>
      </c>
      <c r="F17" s="44">
        <v>0</v>
      </c>
    </row>
    <row r="18" spans="1:6" ht="31.5" x14ac:dyDescent="0.25">
      <c r="A18" s="1"/>
      <c r="B18" s="60"/>
      <c r="C18" s="58" t="s">
        <v>41</v>
      </c>
      <c r="D18" s="45">
        <f>+E18+F18</f>
        <v>85497935.199999988</v>
      </c>
      <c r="E18" s="45">
        <v>81972874.419999987</v>
      </c>
      <c r="F18" s="45">
        <v>3525060.7800000003</v>
      </c>
    </row>
    <row r="19" spans="1:6" ht="15.75" x14ac:dyDescent="0.25">
      <c r="A19" s="1"/>
      <c r="B19" s="60"/>
      <c r="C19" s="58" t="s">
        <v>122</v>
      </c>
      <c r="D19" s="45">
        <f>+E19+F19</f>
        <v>45146319.82</v>
      </c>
      <c r="E19" s="45">
        <v>45122461.700000003</v>
      </c>
      <c r="F19" s="44">
        <v>23858.12</v>
      </c>
    </row>
    <row r="20" spans="1:6" ht="15.75" x14ac:dyDescent="0.25">
      <c r="A20" s="1"/>
      <c r="B20" s="60"/>
      <c r="C20" s="58" t="s">
        <v>42</v>
      </c>
      <c r="D20" s="45">
        <f>+E20+F20</f>
        <v>7391869.0599999996</v>
      </c>
      <c r="E20" s="44">
        <v>7391644.4299999997</v>
      </c>
      <c r="F20" s="44">
        <v>224.63</v>
      </c>
    </row>
    <row r="21" spans="1:6" ht="16.5" thickBot="1" x14ac:dyDescent="0.3">
      <c r="A21" s="2"/>
      <c r="B21" s="57" t="s">
        <v>43</v>
      </c>
      <c r="C21" s="61"/>
      <c r="D21" s="48">
        <f>SUM(D17:D20)</f>
        <v>208480306.45999998</v>
      </c>
      <c r="E21" s="48">
        <f>SUM(E17:E20)</f>
        <v>204931162.93000001</v>
      </c>
      <c r="F21" s="48">
        <f>SUM(F17:F20)</f>
        <v>3549143.5300000003</v>
      </c>
    </row>
    <row r="22" spans="1:6" ht="35.25" customHeight="1" x14ac:dyDescent="0.25">
      <c r="A22" s="1"/>
      <c r="B22" s="83" t="s">
        <v>44</v>
      </c>
      <c r="C22" s="83"/>
      <c r="D22" s="75">
        <f>+D15-D21</f>
        <v>-7258172.6800000072</v>
      </c>
      <c r="E22" s="63">
        <f>+E15-E21</f>
        <v>-6956484.6100000441</v>
      </c>
      <c r="F22" s="63">
        <f>+F15-F21</f>
        <v>-301688.06999999983</v>
      </c>
    </row>
    <row r="23" spans="1:6" ht="15.75" x14ac:dyDescent="0.25">
      <c r="A23" s="1"/>
      <c r="B23" s="60"/>
      <c r="C23" s="58" t="s">
        <v>45</v>
      </c>
      <c r="D23" s="44"/>
      <c r="E23" s="44"/>
      <c r="F23" s="44"/>
    </row>
    <row r="24" spans="1:6" ht="18" customHeight="1" x14ac:dyDescent="0.25">
      <c r="A24" s="1"/>
      <c r="B24" s="60"/>
      <c r="C24" s="58" t="s">
        <v>77</v>
      </c>
      <c r="D24" s="76">
        <f>+E24+F24</f>
        <v>-4843465</v>
      </c>
      <c r="E24" s="74">
        <v>-4843465</v>
      </c>
      <c r="F24" s="44">
        <v>0</v>
      </c>
    </row>
    <row r="25" spans="1:6" ht="16.5" thickBot="1" x14ac:dyDescent="0.3">
      <c r="A25" s="1"/>
      <c r="B25" s="57" t="s">
        <v>46</v>
      </c>
      <c r="C25" s="58"/>
      <c r="D25" s="73">
        <f>SUM(D22:D24)</f>
        <v>-12101637.680000007</v>
      </c>
      <c r="E25" s="73">
        <f>SUM(E22:E24)</f>
        <v>-11799949.610000044</v>
      </c>
      <c r="F25" s="73">
        <f>SUM(F22:F24)</f>
        <v>-301688.06999999983</v>
      </c>
    </row>
    <row r="26" spans="1:6" ht="15.75" x14ac:dyDescent="0.25">
      <c r="A26" s="2"/>
      <c r="B26" s="2"/>
      <c r="C26" s="37"/>
      <c r="D26" s="2"/>
      <c r="E26" s="2"/>
      <c r="F26" s="2"/>
    </row>
  </sheetData>
  <sheetProtection algorithmName="SHA-512" hashValue="eTG3RnO32/QW2YlMT9NZh/sfWL9uRPX4nkaZsXrfdrZIRFD0xAmvZOayZy8rXOBgGz9/FhBCMMlvSLqU5Bi86A==" saltValue="NDw2tf28cnCya5yIfra37g==" spinCount="100000" sheet="1" objects="1" scenarios="1" selectLockedCells="1" selectUnlockedCells="1"/>
  <mergeCells count="4">
    <mergeCell ref="A4:F4"/>
    <mergeCell ref="A5:F5"/>
    <mergeCell ref="A6:F6"/>
    <mergeCell ref="B22:C22"/>
  </mergeCells>
  <pageMargins left="1.5" right="1" top="1" bottom="1" header="0.3" footer="0.3"/>
  <pageSetup scale="74" orientation="portrait" horizontalDpi="4294967293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FF00"/>
  </sheetPr>
  <dimension ref="A1:I28"/>
  <sheetViews>
    <sheetView zoomScaleNormal="100" zoomScaleSheetLayoutView="100" workbookViewId="0"/>
  </sheetViews>
  <sheetFormatPr defaultColWidth="9.28515625" defaultRowHeight="15.75" x14ac:dyDescent="0.25"/>
  <cols>
    <col min="1" max="1" width="3.28515625" style="1" customWidth="1"/>
    <col min="2" max="2" width="28" style="1" customWidth="1"/>
    <col min="3" max="5" width="18.7109375" style="29" customWidth="1"/>
    <col min="6" max="6" width="17.5703125" style="4" customWidth="1"/>
    <col min="7" max="16384" width="9.28515625" style="1"/>
  </cols>
  <sheetData>
    <row r="1" spans="1:6" x14ac:dyDescent="0.25">
      <c r="E1" s="30" t="s">
        <v>78</v>
      </c>
    </row>
    <row r="2" spans="1:6" x14ac:dyDescent="0.25">
      <c r="E2" s="26" t="s">
        <v>74</v>
      </c>
    </row>
    <row r="4" spans="1:6" ht="18.75" x14ac:dyDescent="0.3">
      <c r="A4" s="80" t="s">
        <v>135</v>
      </c>
      <c r="B4" s="80"/>
      <c r="C4" s="80"/>
      <c r="D4" s="80"/>
      <c r="E4" s="80"/>
      <c r="F4" s="56"/>
    </row>
    <row r="5" spans="1:6" ht="18.75" x14ac:dyDescent="0.3">
      <c r="A5" s="80" t="s">
        <v>124</v>
      </c>
      <c r="B5" s="80"/>
      <c r="C5" s="80"/>
      <c r="D5" s="80"/>
      <c r="E5" s="80"/>
    </row>
    <row r="6" spans="1:6" ht="18.75" x14ac:dyDescent="0.3">
      <c r="A6" s="81" t="s">
        <v>131</v>
      </c>
      <c r="B6" s="81"/>
      <c r="C6" s="81"/>
      <c r="D6" s="81"/>
      <c r="E6" s="81"/>
    </row>
    <row r="7" spans="1:6" x14ac:dyDescent="0.25">
      <c r="A7" s="27"/>
      <c r="B7" s="27"/>
      <c r="C7" s="27"/>
      <c r="D7" s="27"/>
      <c r="E7" s="27"/>
    </row>
    <row r="8" spans="1:6" x14ac:dyDescent="0.25">
      <c r="C8" s="39"/>
      <c r="D8" s="39"/>
      <c r="E8" s="39"/>
    </row>
    <row r="9" spans="1:6" ht="30" customHeight="1" x14ac:dyDescent="0.25">
      <c r="C9" s="36" t="s">
        <v>33</v>
      </c>
      <c r="D9" s="32" t="s">
        <v>34</v>
      </c>
      <c r="E9" s="36" t="s">
        <v>3</v>
      </c>
    </row>
    <row r="10" spans="1:6" x14ac:dyDescent="0.25">
      <c r="A10" s="57" t="s">
        <v>89</v>
      </c>
      <c r="B10" s="60"/>
      <c r="C10" s="64">
        <f>+D10+E10</f>
        <v>470374486.64999992</v>
      </c>
      <c r="D10" s="64">
        <v>468796952.88999993</v>
      </c>
      <c r="E10" s="64">
        <v>1577533.7600000016</v>
      </c>
    </row>
    <row r="11" spans="1:6" x14ac:dyDescent="0.25">
      <c r="A11" s="60" t="s">
        <v>125</v>
      </c>
      <c r="B11" s="60"/>
      <c r="C11" s="64"/>
      <c r="D11" s="64"/>
      <c r="E11" s="64"/>
    </row>
    <row r="12" spans="1:6" x14ac:dyDescent="0.25">
      <c r="A12" s="60"/>
      <c r="B12" s="60" t="s">
        <v>47</v>
      </c>
      <c r="C12" s="65">
        <f>+D12+E12</f>
        <v>0</v>
      </c>
      <c r="D12" s="65">
        <v>0</v>
      </c>
      <c r="E12" s="65">
        <v>0</v>
      </c>
    </row>
    <row r="13" spans="1:6" s="2" customFormat="1" x14ac:dyDescent="0.25">
      <c r="A13" s="57" t="s">
        <v>48</v>
      </c>
      <c r="B13" s="57"/>
      <c r="C13" s="66">
        <f>SUM(C10:C12)</f>
        <v>470374486.64999992</v>
      </c>
      <c r="D13" s="66">
        <f>SUM(D10:D12)</f>
        <v>468796952.88999993</v>
      </c>
      <c r="E13" s="66">
        <f>SUM(E10:E12)</f>
        <v>1577533.7600000016</v>
      </c>
      <c r="F13" s="27"/>
    </row>
    <row r="14" spans="1:6" ht="32.25" customHeight="1" x14ac:dyDescent="0.25">
      <c r="A14" s="86" t="s">
        <v>49</v>
      </c>
      <c r="B14" s="86"/>
      <c r="C14" s="59"/>
      <c r="D14" s="59"/>
      <c r="E14" s="59"/>
    </row>
    <row r="15" spans="1:6" s="41" customFormat="1" ht="47.65" customHeight="1" x14ac:dyDescent="0.25">
      <c r="A15" s="87" t="s">
        <v>50</v>
      </c>
      <c r="B15" s="87"/>
      <c r="C15" s="64">
        <f>+D15+E15</f>
        <v>4053931.799999997</v>
      </c>
      <c r="D15" s="59">
        <v>4053931.799999997</v>
      </c>
      <c r="E15" s="59">
        <v>0</v>
      </c>
      <c r="F15" s="40"/>
    </row>
    <row r="16" spans="1:6" x14ac:dyDescent="0.25">
      <c r="A16" s="60" t="s">
        <v>51</v>
      </c>
      <c r="B16" s="60"/>
      <c r="C16" s="77">
        <f>+D16+E16</f>
        <v>-12101637.680000044</v>
      </c>
      <c r="D16" s="77">
        <v>-11799949.610000044</v>
      </c>
      <c r="E16" s="77">
        <v>-301688.06999999983</v>
      </c>
    </row>
    <row r="17" spans="1:9" s="41" customFormat="1" ht="31.5" customHeight="1" x14ac:dyDescent="0.25">
      <c r="A17" s="83" t="s">
        <v>52</v>
      </c>
      <c r="B17" s="83"/>
      <c r="C17" s="78">
        <f>+C16+C15</f>
        <v>-8047705.8800000474</v>
      </c>
      <c r="D17" s="78">
        <f>+D16+D15</f>
        <v>-7746017.8100000471</v>
      </c>
      <c r="E17" s="78">
        <f>+E16+E15</f>
        <v>-301688.06999999983</v>
      </c>
      <c r="F17" s="40"/>
    </row>
    <row r="18" spans="1:9" s="2" customFormat="1" ht="16.5" thickBot="1" x14ac:dyDescent="0.3">
      <c r="A18" s="57" t="s">
        <v>90</v>
      </c>
      <c r="B18" s="57"/>
      <c r="C18" s="68">
        <f>C13+C17</f>
        <v>462326780.76999986</v>
      </c>
      <c r="D18" s="68">
        <f>D13+D17</f>
        <v>461050935.07999986</v>
      </c>
      <c r="E18" s="68">
        <f>E13+E17</f>
        <v>1275845.6900000018</v>
      </c>
      <c r="F18" s="27"/>
    </row>
    <row r="19" spans="1:9" x14ac:dyDescent="0.25">
      <c r="A19" s="60"/>
      <c r="B19" s="60"/>
      <c r="C19" s="59"/>
      <c r="D19" s="59"/>
      <c r="E19" s="59"/>
    </row>
    <row r="25" spans="1:9" x14ac:dyDescent="0.25">
      <c r="F25" s="38"/>
      <c r="G25" s="29"/>
      <c r="H25" s="38"/>
      <c r="I25" s="29"/>
    </row>
    <row r="26" spans="1:9" x14ac:dyDescent="0.25">
      <c r="E26" s="42"/>
      <c r="F26" s="38"/>
      <c r="G26" s="29"/>
      <c r="H26" s="38"/>
      <c r="I26" s="29"/>
    </row>
    <row r="27" spans="1:9" x14ac:dyDescent="0.25">
      <c r="E27" s="84"/>
      <c r="F27" s="84"/>
      <c r="G27" s="84"/>
      <c r="H27" s="84"/>
      <c r="I27" s="29"/>
    </row>
    <row r="28" spans="1:9" x14ac:dyDescent="0.25">
      <c r="E28" s="85"/>
      <c r="F28" s="85"/>
      <c r="G28" s="85"/>
      <c r="H28" s="85"/>
      <c r="I28" s="29"/>
    </row>
  </sheetData>
  <sheetProtection algorithmName="SHA-512" hashValue="YxCw3iDWmNzAhbypzEjfoZ0rdV26uNXDkwIwfRk/giAeb1ERE5y4MyFk/7FAV82iy40IQAMWrG20ssWNSX669g==" saltValue="6sdtw73r9swV/z37B9kd9A==" spinCount="100000" sheet="1" objects="1" scenarios="1" selectLockedCells="1" selectUnlockedCells="1"/>
  <mergeCells count="8">
    <mergeCell ref="E27:H27"/>
    <mergeCell ref="E28:H28"/>
    <mergeCell ref="A4:E4"/>
    <mergeCell ref="A5:E5"/>
    <mergeCell ref="A6:E6"/>
    <mergeCell ref="A14:B14"/>
    <mergeCell ref="A15:B15"/>
    <mergeCell ref="A17:B17"/>
  </mergeCells>
  <pageMargins left="1.5" right="1" top="1" bottom="1" header="0.3" footer="0.3"/>
  <pageSetup scale="87" orientation="portrait" horizontalDpi="4294967293" verticalDpi="360" r:id="rId1"/>
  <headerFooter>
    <oddFooter xml:space="preserve">&amp;C&amp;"Times New Roman,Regular"&amp;10
</oddFooter>
  </headerFooter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FF00"/>
  </sheetPr>
  <dimension ref="A1:E43"/>
  <sheetViews>
    <sheetView zoomScaleNormal="100" zoomScaleSheetLayoutView="100" workbookViewId="0"/>
  </sheetViews>
  <sheetFormatPr defaultColWidth="9.28515625" defaultRowHeight="15" x14ac:dyDescent="0.25"/>
  <cols>
    <col min="1" max="1" width="38.42578125" customWidth="1"/>
    <col min="2" max="5" width="18.7109375" customWidth="1"/>
  </cols>
  <sheetData>
    <row r="1" spans="1:5" ht="15.75" x14ac:dyDescent="0.25">
      <c r="A1" s="28"/>
      <c r="B1" s="1"/>
      <c r="C1" s="1"/>
      <c r="D1" s="1"/>
      <c r="E1" s="11" t="s">
        <v>79</v>
      </c>
    </row>
    <row r="2" spans="1:5" ht="15.75" x14ac:dyDescent="0.25">
      <c r="A2" s="28"/>
      <c r="B2" s="1"/>
      <c r="C2" s="1"/>
      <c r="D2" s="1"/>
      <c r="E2" s="6" t="s">
        <v>74</v>
      </c>
    </row>
    <row r="3" spans="1:5" ht="15.75" x14ac:dyDescent="0.25">
      <c r="A3" s="28"/>
      <c r="B3" s="1"/>
      <c r="C3" s="1"/>
      <c r="D3" s="1"/>
      <c r="E3" s="1"/>
    </row>
    <row r="4" spans="1:5" ht="15" customHeight="1" x14ac:dyDescent="0.3">
      <c r="A4" s="80" t="s">
        <v>135</v>
      </c>
      <c r="B4" s="80"/>
      <c r="C4" s="80"/>
      <c r="D4" s="80"/>
      <c r="E4" s="80"/>
    </row>
    <row r="5" spans="1:5" ht="18.75" x14ac:dyDescent="0.3">
      <c r="A5" s="80" t="s">
        <v>126</v>
      </c>
      <c r="B5" s="80"/>
      <c r="C5" s="80"/>
      <c r="D5" s="80"/>
      <c r="E5" s="80"/>
    </row>
    <row r="6" spans="1:5" ht="18.75" x14ac:dyDescent="0.3">
      <c r="A6" s="81" t="s">
        <v>131</v>
      </c>
      <c r="B6" s="81"/>
      <c r="C6" s="81"/>
      <c r="D6" s="81"/>
      <c r="E6" s="81"/>
    </row>
    <row r="7" spans="1:5" ht="15.75" x14ac:dyDescent="0.25">
      <c r="A7" s="88"/>
      <c r="B7" s="88"/>
      <c r="C7" s="88"/>
      <c r="D7" s="88"/>
      <c r="E7" s="88"/>
    </row>
    <row r="8" spans="1:5" ht="31.5" x14ac:dyDescent="0.25">
      <c r="A8" s="28"/>
      <c r="B8" s="32" t="s">
        <v>33</v>
      </c>
      <c r="C8" s="32" t="s">
        <v>34</v>
      </c>
      <c r="D8" s="32" t="s">
        <v>3</v>
      </c>
      <c r="E8" s="32" t="s">
        <v>53</v>
      </c>
    </row>
    <row r="9" spans="1:5" ht="15.75" x14ac:dyDescent="0.25">
      <c r="A9" s="57" t="s">
        <v>54</v>
      </c>
      <c r="B9" s="69"/>
      <c r="C9" s="69"/>
      <c r="D9" s="69"/>
      <c r="E9" s="69"/>
    </row>
    <row r="10" spans="1:5" ht="15.75" x14ac:dyDescent="0.25">
      <c r="A10" s="61" t="s">
        <v>55</v>
      </c>
      <c r="B10" s="69"/>
      <c r="C10" s="69"/>
      <c r="D10" s="69"/>
      <c r="E10" s="69"/>
    </row>
    <row r="11" spans="1:5" ht="15.75" x14ac:dyDescent="0.25">
      <c r="A11" s="60" t="s">
        <v>56</v>
      </c>
      <c r="B11" s="44">
        <f>+C11+D11+E11</f>
        <v>12015854.950000001</v>
      </c>
      <c r="C11" s="44">
        <v>8769522.6300000008</v>
      </c>
      <c r="D11" s="44">
        <v>3246332.3200000003</v>
      </c>
      <c r="E11" s="44">
        <v>0</v>
      </c>
    </row>
    <row r="12" spans="1:5" ht="15.75" x14ac:dyDescent="0.25">
      <c r="A12" s="60" t="s">
        <v>128</v>
      </c>
      <c r="B12" s="44">
        <f>+C12+D12+E12</f>
        <v>172412568.16</v>
      </c>
      <c r="C12" s="44">
        <v>172412568.16</v>
      </c>
      <c r="D12" s="44">
        <v>0</v>
      </c>
      <c r="E12" s="44">
        <v>0</v>
      </c>
    </row>
    <row r="13" spans="1:5" ht="15.75" x14ac:dyDescent="0.25">
      <c r="A13" s="60" t="s">
        <v>129</v>
      </c>
      <c r="B13" s="44">
        <f>+C13+D13+E13</f>
        <v>15539697.779999997</v>
      </c>
      <c r="C13" s="44">
        <v>15539697.779999997</v>
      </c>
      <c r="D13" s="44">
        <v>0</v>
      </c>
      <c r="E13" s="44">
        <v>0</v>
      </c>
    </row>
    <row r="14" spans="1:5" ht="15.75" x14ac:dyDescent="0.25">
      <c r="A14" s="60" t="s">
        <v>57</v>
      </c>
      <c r="B14" s="44">
        <f>+C14+D14+E14</f>
        <v>20097.719999999998</v>
      </c>
      <c r="C14" s="44">
        <v>18974.579999999998</v>
      </c>
      <c r="D14" s="44">
        <v>1123.1399999999999</v>
      </c>
      <c r="E14" s="44">
        <v>0</v>
      </c>
    </row>
    <row r="15" spans="1:5" ht="15.75" x14ac:dyDescent="0.25">
      <c r="A15" s="60" t="s">
        <v>58</v>
      </c>
      <c r="B15" s="50">
        <f>+C15+D15+E15</f>
        <v>14475949.620000001</v>
      </c>
      <c r="C15" s="50">
        <v>1233915.1700000002</v>
      </c>
      <c r="D15" s="50">
        <v>0</v>
      </c>
      <c r="E15" s="50">
        <v>13242034.450000001</v>
      </c>
    </row>
    <row r="16" spans="1:5" ht="16.5" thickBot="1" x14ac:dyDescent="0.3">
      <c r="A16" s="61" t="s">
        <v>59</v>
      </c>
      <c r="B16" s="46">
        <f>SUM(B11:B15)</f>
        <v>214464168.22999999</v>
      </c>
      <c r="C16" s="46">
        <f>SUM(C11:C15)</f>
        <v>197974678.31999999</v>
      </c>
      <c r="D16" s="46">
        <f>SUM(D11:D15)</f>
        <v>3247455.4600000004</v>
      </c>
      <c r="E16" s="46">
        <f>SUM(E11:E15)</f>
        <v>13242034.450000001</v>
      </c>
    </row>
    <row r="17" spans="1:5" ht="15.75" x14ac:dyDescent="0.25">
      <c r="A17" s="61" t="s">
        <v>60</v>
      </c>
      <c r="B17" s="63"/>
      <c r="C17" s="63"/>
      <c r="D17" s="63"/>
      <c r="E17" s="63"/>
    </row>
    <row r="18" spans="1:5" ht="15.75" x14ac:dyDescent="0.25">
      <c r="A18" s="58" t="s">
        <v>61</v>
      </c>
      <c r="B18" s="44">
        <f>+C18+D18+E18</f>
        <v>92306943.359999999</v>
      </c>
      <c r="C18" s="44">
        <v>88333907.429999992</v>
      </c>
      <c r="D18" s="44">
        <v>3973035.93</v>
      </c>
      <c r="E18" s="44">
        <v>0</v>
      </c>
    </row>
    <row r="19" spans="1:5" ht="15.75" x14ac:dyDescent="0.25">
      <c r="A19" s="60" t="s">
        <v>62</v>
      </c>
      <c r="B19" s="44">
        <f>+C19+D19+E19</f>
        <v>4858830.9800000023</v>
      </c>
      <c r="C19" s="44">
        <v>4858830.9800000023</v>
      </c>
      <c r="D19" s="44">
        <v>0</v>
      </c>
      <c r="E19" s="44">
        <v>0</v>
      </c>
    </row>
    <row r="20" spans="1:5" ht="15.75" x14ac:dyDescent="0.25">
      <c r="A20" s="58" t="s">
        <v>63</v>
      </c>
      <c r="B20" s="44">
        <f>+C20+D20+E20</f>
        <v>70220629.769999996</v>
      </c>
      <c r="C20" s="44">
        <v>70220629.769999996</v>
      </c>
      <c r="D20" s="44">
        <v>0</v>
      </c>
      <c r="E20" s="44">
        <v>0</v>
      </c>
    </row>
    <row r="21" spans="1:5" ht="15.75" x14ac:dyDescent="0.25">
      <c r="A21" s="58" t="s">
        <v>136</v>
      </c>
      <c r="B21" s="44">
        <f>+C21+D21+E21</f>
        <v>7391869.0599999996</v>
      </c>
      <c r="C21" s="44">
        <v>7391644.4299999997</v>
      </c>
      <c r="D21" s="44">
        <v>224.63</v>
      </c>
      <c r="E21" s="44">
        <v>0</v>
      </c>
    </row>
    <row r="22" spans="1:5" ht="15.75" x14ac:dyDescent="0.25">
      <c r="A22" s="58" t="s">
        <v>64</v>
      </c>
      <c r="B22" s="50">
        <f>+C22+D22+E22</f>
        <v>13784958.119999999</v>
      </c>
      <c r="C22" s="50">
        <v>0</v>
      </c>
      <c r="D22" s="50">
        <v>0</v>
      </c>
      <c r="E22" s="50">
        <v>13784958.119999999</v>
      </c>
    </row>
    <row r="23" spans="1:5" ht="15.75" x14ac:dyDescent="0.25">
      <c r="A23" s="61" t="s">
        <v>65</v>
      </c>
      <c r="B23" s="70">
        <f>SUM(B18:B22)</f>
        <v>188563231.29000002</v>
      </c>
      <c r="C23" s="70">
        <f>SUM(C18:C22)</f>
        <v>170805012.61000001</v>
      </c>
      <c r="D23" s="70">
        <f>SUM(D18:D22)</f>
        <v>3973260.56</v>
      </c>
      <c r="E23" s="70">
        <f>SUM(E18:E22)</f>
        <v>13784958.119999999</v>
      </c>
    </row>
    <row r="24" spans="1:5" ht="32.25" thickBot="1" x14ac:dyDescent="0.3">
      <c r="A24" s="61" t="s">
        <v>66</v>
      </c>
      <c r="B24" s="46">
        <f>+B16-B23</f>
        <v>25900936.939999968</v>
      </c>
      <c r="C24" s="46">
        <f>+C16-C23</f>
        <v>27169665.709999979</v>
      </c>
      <c r="D24" s="79">
        <f>+D16-D23</f>
        <v>-725805.09999999963</v>
      </c>
      <c r="E24" s="79">
        <f>+E16-E23</f>
        <v>-542923.66999999806</v>
      </c>
    </row>
    <row r="25" spans="1:5" ht="15.75" x14ac:dyDescent="0.25">
      <c r="A25" s="57" t="s">
        <v>67</v>
      </c>
      <c r="B25" s="63"/>
      <c r="C25" s="63"/>
      <c r="D25" s="63"/>
      <c r="E25" s="63"/>
    </row>
    <row r="26" spans="1:5" ht="16.5" thickBot="1" x14ac:dyDescent="0.3">
      <c r="A26" s="61" t="s">
        <v>68</v>
      </c>
      <c r="B26" s="46">
        <v>0</v>
      </c>
      <c r="C26" s="46">
        <v>0</v>
      </c>
      <c r="D26" s="46">
        <v>0</v>
      </c>
      <c r="E26" s="46">
        <v>0</v>
      </c>
    </row>
    <row r="27" spans="1:5" ht="15.75" x14ac:dyDescent="0.25">
      <c r="A27" s="61" t="s">
        <v>60</v>
      </c>
      <c r="B27" s="63"/>
      <c r="C27" s="63"/>
      <c r="D27" s="63"/>
      <c r="E27" s="63"/>
    </row>
    <row r="28" spans="1:5" ht="31.5" x14ac:dyDescent="0.25">
      <c r="A28" s="67" t="s">
        <v>80</v>
      </c>
      <c r="B28" s="45">
        <f>+C28+D28+E28</f>
        <v>43227581.210000001</v>
      </c>
      <c r="C28" s="45">
        <v>43227581.210000001</v>
      </c>
      <c r="D28" s="45">
        <v>0</v>
      </c>
      <c r="E28" s="45">
        <v>0</v>
      </c>
    </row>
    <row r="29" spans="1:5" ht="15.75" x14ac:dyDescent="0.25">
      <c r="A29" s="67" t="s">
        <v>133</v>
      </c>
      <c r="B29" s="50">
        <f>+C29+D29+E29</f>
        <v>190000</v>
      </c>
      <c r="C29" s="50">
        <v>190000</v>
      </c>
      <c r="D29" s="50">
        <v>0</v>
      </c>
      <c r="E29" s="50">
        <v>0</v>
      </c>
    </row>
    <row r="30" spans="1:5" ht="16.5" thickBot="1" x14ac:dyDescent="0.3">
      <c r="A30" s="61" t="s">
        <v>138</v>
      </c>
      <c r="B30" s="48">
        <f>SUM(B28:B29)</f>
        <v>43417581.210000001</v>
      </c>
      <c r="C30" s="48">
        <f t="shared" ref="C30:E30" si="0">SUM(C28:C29)</f>
        <v>43417581.210000001</v>
      </c>
      <c r="D30" s="48">
        <f t="shared" si="0"/>
        <v>0</v>
      </c>
      <c r="E30" s="48">
        <f t="shared" si="0"/>
        <v>0</v>
      </c>
    </row>
    <row r="31" spans="1:5" ht="32.25" thickBot="1" x14ac:dyDescent="0.3">
      <c r="A31" s="61" t="s">
        <v>137</v>
      </c>
      <c r="B31" s="79">
        <f>+B26-(B28+B29)</f>
        <v>-43417581.210000001</v>
      </c>
      <c r="C31" s="79">
        <f>+C26-(C28+C29)</f>
        <v>-43417581.210000001</v>
      </c>
      <c r="D31" s="46">
        <f>+D26-D28</f>
        <v>0</v>
      </c>
      <c r="E31" s="46">
        <f>+E26-E28</f>
        <v>0</v>
      </c>
    </row>
    <row r="32" spans="1:5" ht="15.75" x14ac:dyDescent="0.25">
      <c r="A32" s="57" t="s">
        <v>69</v>
      </c>
      <c r="B32" s="63"/>
      <c r="C32" s="63"/>
      <c r="D32" s="63"/>
      <c r="E32" s="63"/>
    </row>
    <row r="33" spans="1:5" ht="15.75" x14ac:dyDescent="0.25">
      <c r="A33" s="61" t="s">
        <v>55</v>
      </c>
      <c r="B33" s="71"/>
      <c r="C33" s="71"/>
      <c r="D33" s="71"/>
      <c r="E33" s="71"/>
    </row>
    <row r="34" spans="1:5" ht="16.5" thickBot="1" x14ac:dyDescent="0.3">
      <c r="A34" s="58" t="s">
        <v>134</v>
      </c>
      <c r="B34" s="72">
        <f>C34+D34+E34</f>
        <v>28720000</v>
      </c>
      <c r="C34" s="72">
        <v>28720000</v>
      </c>
      <c r="D34" s="72">
        <v>0</v>
      </c>
      <c r="E34" s="72">
        <v>0</v>
      </c>
    </row>
    <row r="35" spans="1:5" ht="15.75" x14ac:dyDescent="0.25">
      <c r="A35" s="61" t="s">
        <v>59</v>
      </c>
      <c r="B35" s="71">
        <f>SUM(B34)</f>
        <v>28720000</v>
      </c>
      <c r="C35" s="71">
        <f>SUM(C34)</f>
        <v>28720000</v>
      </c>
      <c r="D35" s="71">
        <v>0</v>
      </c>
      <c r="E35" s="71">
        <v>0</v>
      </c>
    </row>
    <row r="36" spans="1:5" ht="15.75" x14ac:dyDescent="0.25">
      <c r="A36" s="61" t="s">
        <v>60</v>
      </c>
      <c r="B36" s="63"/>
      <c r="C36" s="63"/>
      <c r="D36" s="63"/>
      <c r="E36" s="63"/>
    </row>
    <row r="37" spans="1:5" ht="15.75" x14ac:dyDescent="0.25">
      <c r="A37" s="58" t="s">
        <v>70</v>
      </c>
      <c r="B37" s="50">
        <f>+C37+D37+E37</f>
        <v>16849634.470000003</v>
      </c>
      <c r="C37" s="50">
        <v>16849634.470000003</v>
      </c>
      <c r="D37" s="50">
        <v>0</v>
      </c>
      <c r="E37" s="50">
        <v>0</v>
      </c>
    </row>
    <row r="38" spans="1:5" ht="15.75" x14ac:dyDescent="0.25">
      <c r="A38" s="61" t="s">
        <v>65</v>
      </c>
      <c r="B38" s="45">
        <f>SUM(B37)</f>
        <v>16849634.470000003</v>
      </c>
      <c r="C38" s="45">
        <f>SUM(C37)</f>
        <v>16849634.470000003</v>
      </c>
      <c r="D38" s="45">
        <v>0</v>
      </c>
      <c r="E38" s="45">
        <v>0</v>
      </c>
    </row>
    <row r="39" spans="1:5" ht="32.25" thickBot="1" x14ac:dyDescent="0.3">
      <c r="A39" s="61" t="s">
        <v>71</v>
      </c>
      <c r="B39" s="46">
        <f>C39+D39+E39</f>
        <v>11870365.529999997</v>
      </c>
      <c r="C39" s="46">
        <f>C35-C38</f>
        <v>11870365.529999997</v>
      </c>
      <c r="D39" s="46">
        <f t="shared" ref="D39:E39" si="1">-D37</f>
        <v>0</v>
      </c>
      <c r="E39" s="46">
        <f t="shared" si="1"/>
        <v>0</v>
      </c>
    </row>
    <row r="40" spans="1:5" ht="31.5" x14ac:dyDescent="0.25">
      <c r="A40" s="61" t="s">
        <v>72</v>
      </c>
      <c r="B40" s="75">
        <f>C40+D40+E40</f>
        <v>-5646278.7400000226</v>
      </c>
      <c r="C40" s="75">
        <f>C24+C31+C39</f>
        <v>-4377549.9700000249</v>
      </c>
      <c r="D40" s="75">
        <f t="shared" ref="D40:E40" si="2">D24+D31+D39</f>
        <v>-725805.09999999963</v>
      </c>
      <c r="E40" s="75">
        <f t="shared" si="2"/>
        <v>-542923.66999999806</v>
      </c>
    </row>
    <row r="41" spans="1:5" ht="15.75" x14ac:dyDescent="0.25">
      <c r="A41" s="57" t="s">
        <v>127</v>
      </c>
      <c r="B41" s="70">
        <f>+C41+D41+E41</f>
        <v>37026321.790000007</v>
      </c>
      <c r="C41" s="70">
        <v>22281879.940000001</v>
      </c>
      <c r="D41" s="70">
        <v>2273998.7400000007</v>
      </c>
      <c r="E41" s="70">
        <v>12470443.110000001</v>
      </c>
    </row>
    <row r="42" spans="1:5" ht="21" customHeight="1" thickBot="1" x14ac:dyDescent="0.3">
      <c r="A42" s="57" t="s">
        <v>73</v>
      </c>
      <c r="B42" s="46">
        <f>SUM(B40:B41)</f>
        <v>31380043.049999982</v>
      </c>
      <c r="C42" s="46">
        <f>SUM(C40:C41)</f>
        <v>17904329.969999976</v>
      </c>
      <c r="D42" s="46">
        <f>SUM(D40:D41)</f>
        <v>1548193.6400000011</v>
      </c>
      <c r="E42" s="46">
        <f>SUM(E40:E41)</f>
        <v>11927519.440000003</v>
      </c>
    </row>
    <row r="43" spans="1:5" ht="15.75" x14ac:dyDescent="0.25">
      <c r="A43" s="28"/>
      <c r="B43" s="1"/>
      <c r="C43" s="1"/>
      <c r="D43" s="1"/>
      <c r="E43" s="1"/>
    </row>
  </sheetData>
  <sheetProtection algorithmName="SHA-512" hashValue="20bSaYmT/e9fnSU8ofHjcLuSf3mpBmz8Lv3yNfVJIJvTAezToqQGBGRjbgIHAvyLLovYSGIwXB4X0IB71hBRAg==" saltValue="bezli5Co1MZeeCGLsaDmSg==" spinCount="100000" sheet="1" objects="1" scenarios="1" selectLockedCells="1" selectUnlockedCells="1"/>
  <mergeCells count="4">
    <mergeCell ref="A5:E5"/>
    <mergeCell ref="A6:E6"/>
    <mergeCell ref="A7:E7"/>
    <mergeCell ref="A4:E4"/>
  </mergeCells>
  <pageMargins left="1.5" right="1" top="1" bottom="1" header="0.3" footer="0.3"/>
  <pageSetup scale="67" orientation="portrait" horizontalDpi="4294967293" verticalDpi="360" r:id="rId1"/>
  <headerFooter>
    <oddFooter xml:space="preserve">&amp;C&amp;"Times New Roman,Regular"&amp;10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0000"/>
  </sheetPr>
  <dimension ref="A1:H32"/>
  <sheetViews>
    <sheetView view="pageBreakPreview" topLeftCell="A19" zoomScaleNormal="100" zoomScaleSheetLayoutView="100" workbookViewId="0">
      <selection activeCell="E19" sqref="E19:E23"/>
    </sheetView>
  </sheetViews>
  <sheetFormatPr defaultColWidth="8.7109375" defaultRowHeight="15.75" x14ac:dyDescent="0.25"/>
  <cols>
    <col min="1" max="1" width="9.5703125" style="1" customWidth="1"/>
    <col min="2" max="2" width="14.28515625" style="1" customWidth="1"/>
    <col min="3" max="3" width="25.28515625" style="1" customWidth="1"/>
    <col min="4" max="4" width="17" style="3" customWidth="1"/>
    <col min="5" max="5" width="23.42578125" style="1" customWidth="1"/>
    <col min="6" max="7" width="8.7109375" style="1"/>
    <col min="8" max="8" width="10.28515625" style="1" bestFit="1" customWidth="1"/>
    <col min="9" max="16384" width="8.7109375" style="1"/>
  </cols>
  <sheetData>
    <row r="1" spans="1:5" x14ac:dyDescent="0.25">
      <c r="E1" s="11" t="s">
        <v>91</v>
      </c>
    </row>
    <row r="2" spans="1:5" x14ac:dyDescent="0.25">
      <c r="E2" s="6" t="s">
        <v>74</v>
      </c>
    </row>
    <row r="3" spans="1:5" x14ac:dyDescent="0.25">
      <c r="E3" s="6"/>
    </row>
    <row r="4" spans="1:5" x14ac:dyDescent="0.25">
      <c r="A4" s="89" t="s">
        <v>87</v>
      </c>
      <c r="B4" s="89"/>
      <c r="C4" s="89"/>
      <c r="D4" s="89"/>
      <c r="E4" s="89"/>
    </row>
    <row r="5" spans="1:5" x14ac:dyDescent="0.25">
      <c r="A5" s="88" t="s">
        <v>0</v>
      </c>
      <c r="B5" s="88"/>
      <c r="C5" s="88"/>
      <c r="D5" s="88"/>
      <c r="E5" s="88"/>
    </row>
    <row r="6" spans="1:5" ht="16.5" thickBot="1" x14ac:dyDescent="0.3">
      <c r="A6" s="4"/>
      <c r="C6" s="4"/>
      <c r="D6" s="8"/>
      <c r="E6" s="4"/>
    </row>
    <row r="7" spans="1:5" x14ac:dyDescent="0.25">
      <c r="A7" s="90" t="s">
        <v>86</v>
      </c>
      <c r="B7" s="92" t="s">
        <v>81</v>
      </c>
      <c r="C7" s="94" t="s">
        <v>82</v>
      </c>
      <c r="D7" s="21" t="s">
        <v>83</v>
      </c>
      <c r="E7" s="96" t="s">
        <v>84</v>
      </c>
    </row>
    <row r="8" spans="1:5" ht="30" customHeight="1" x14ac:dyDescent="0.25">
      <c r="A8" s="91"/>
      <c r="B8" s="93"/>
      <c r="C8" s="95"/>
      <c r="D8" s="9" t="s">
        <v>85</v>
      </c>
      <c r="E8" s="97"/>
    </row>
    <row r="9" spans="1:5" s="10" customFormat="1" ht="46.5" customHeight="1" x14ac:dyDescent="0.25">
      <c r="A9" s="100" t="s">
        <v>113</v>
      </c>
      <c r="B9" s="98" t="s">
        <v>92</v>
      </c>
      <c r="C9" s="12" t="s">
        <v>93</v>
      </c>
      <c r="D9" s="13">
        <v>2889558.87</v>
      </c>
      <c r="E9" s="99" t="s">
        <v>96</v>
      </c>
    </row>
    <row r="10" spans="1:5" s="10" customFormat="1" ht="48.75" customHeight="1" x14ac:dyDescent="0.25">
      <c r="A10" s="101"/>
      <c r="B10" s="98"/>
      <c r="C10" s="18" t="s">
        <v>94</v>
      </c>
      <c r="D10" s="13">
        <v>1165326.55</v>
      </c>
      <c r="E10" s="99"/>
    </row>
    <row r="11" spans="1:5" s="10" customFormat="1" ht="33" customHeight="1" x14ac:dyDescent="0.25">
      <c r="A11" s="101"/>
      <c r="B11" s="98"/>
      <c r="C11" s="18" t="s">
        <v>95</v>
      </c>
      <c r="D11" s="13">
        <v>-1118533.5900000001</v>
      </c>
      <c r="E11" s="99"/>
    </row>
    <row r="12" spans="1:5" s="10" customFormat="1" ht="16.5" thickBot="1" x14ac:dyDescent="0.3">
      <c r="A12" s="101"/>
      <c r="B12" s="98"/>
      <c r="C12" s="22" t="s">
        <v>111</v>
      </c>
      <c r="D12" s="13">
        <v>-2936351.83</v>
      </c>
      <c r="E12" s="99"/>
    </row>
    <row r="13" spans="1:5" s="10" customFormat="1" ht="33.75" customHeight="1" x14ac:dyDescent="0.25">
      <c r="A13" s="101"/>
      <c r="B13" s="103" t="s">
        <v>88</v>
      </c>
      <c r="C13" s="19" t="s">
        <v>97</v>
      </c>
      <c r="D13" s="14">
        <v>1521011.51</v>
      </c>
      <c r="E13" s="99" t="s">
        <v>117</v>
      </c>
    </row>
    <row r="14" spans="1:5" s="10" customFormat="1" ht="30" customHeight="1" x14ac:dyDescent="0.25">
      <c r="A14" s="101"/>
      <c r="B14" s="104"/>
      <c r="C14" s="19" t="s">
        <v>98</v>
      </c>
      <c r="D14" s="14">
        <v>2515717.9300000002</v>
      </c>
      <c r="E14" s="99"/>
    </row>
    <row r="15" spans="1:5" s="10" customFormat="1" ht="32.25" customHeight="1" x14ac:dyDescent="0.25">
      <c r="A15" s="101"/>
      <c r="B15" s="104"/>
      <c r="C15" s="19" t="s">
        <v>99</v>
      </c>
      <c r="D15" s="14">
        <v>2062317.62</v>
      </c>
      <c r="E15" s="99"/>
    </row>
    <row r="16" spans="1:5" s="10" customFormat="1" ht="34.5" customHeight="1" x14ac:dyDescent="0.25">
      <c r="A16" s="101"/>
      <c r="B16" s="104"/>
      <c r="C16" s="19" t="s">
        <v>100</v>
      </c>
      <c r="D16" s="20">
        <v>-1100667.54</v>
      </c>
      <c r="E16" s="99"/>
    </row>
    <row r="17" spans="1:8" s="10" customFormat="1" ht="31.5" customHeight="1" x14ac:dyDescent="0.25">
      <c r="A17" s="101"/>
      <c r="B17" s="104"/>
      <c r="C17" s="19" t="s">
        <v>101</v>
      </c>
      <c r="D17" s="20">
        <v>-486163.55</v>
      </c>
      <c r="E17" s="99"/>
    </row>
    <row r="18" spans="1:8" s="10" customFormat="1" ht="17.25" customHeight="1" thickBot="1" x14ac:dyDescent="0.3">
      <c r="A18" s="102"/>
      <c r="B18" s="105"/>
      <c r="C18" s="22" t="s">
        <v>111</v>
      </c>
      <c r="D18" s="20">
        <v>-4512215.97</v>
      </c>
      <c r="E18" s="24"/>
    </row>
    <row r="19" spans="1:8" s="10" customFormat="1" ht="30" customHeight="1" x14ac:dyDescent="0.25">
      <c r="A19" s="106" t="s">
        <v>114</v>
      </c>
      <c r="B19" s="98" t="s">
        <v>102</v>
      </c>
      <c r="C19" s="15" t="s">
        <v>95</v>
      </c>
      <c r="D19" s="20">
        <v>3846.24</v>
      </c>
      <c r="E19" s="99" t="s">
        <v>116</v>
      </c>
    </row>
    <row r="20" spans="1:8" s="10" customFormat="1" ht="24" customHeight="1" x14ac:dyDescent="0.25">
      <c r="A20" s="106"/>
      <c r="B20" s="98"/>
      <c r="C20" s="15" t="s">
        <v>103</v>
      </c>
      <c r="D20" s="20">
        <v>692323.41</v>
      </c>
      <c r="E20" s="99"/>
    </row>
    <row r="21" spans="1:8" s="10" customFormat="1" ht="29.25" customHeight="1" x14ac:dyDescent="0.25">
      <c r="A21" s="106"/>
      <c r="B21" s="98"/>
      <c r="C21" s="16" t="s">
        <v>104</v>
      </c>
      <c r="D21" s="20">
        <v>994891.44</v>
      </c>
      <c r="E21" s="99"/>
    </row>
    <row r="22" spans="1:8" s="10" customFormat="1" ht="29.25" customHeight="1" x14ac:dyDescent="0.25">
      <c r="A22" s="106"/>
      <c r="B22" s="98"/>
      <c r="C22" s="19" t="s">
        <v>105</v>
      </c>
      <c r="D22" s="20">
        <v>-1687214.85</v>
      </c>
      <c r="E22" s="99"/>
    </row>
    <row r="23" spans="1:8" s="10" customFormat="1" ht="69" customHeight="1" x14ac:dyDescent="0.25">
      <c r="A23" s="106"/>
      <c r="B23" s="98"/>
      <c r="C23" s="16" t="s">
        <v>106</v>
      </c>
      <c r="D23" s="20">
        <v>-3846.24</v>
      </c>
      <c r="E23" s="99"/>
    </row>
    <row r="24" spans="1:8" s="10" customFormat="1" ht="31.5" x14ac:dyDescent="0.25">
      <c r="A24" s="107" t="s">
        <v>115</v>
      </c>
      <c r="B24" s="98" t="s">
        <v>107</v>
      </c>
      <c r="C24" s="17" t="s">
        <v>108</v>
      </c>
      <c r="D24" s="14">
        <v>1012500</v>
      </c>
      <c r="E24" s="99" t="s">
        <v>112</v>
      </c>
    </row>
    <row r="25" spans="1:8" s="10" customFormat="1" ht="33.75" customHeight="1" x14ac:dyDescent="0.25">
      <c r="A25" s="108"/>
      <c r="B25" s="98"/>
      <c r="C25" s="17" t="s">
        <v>109</v>
      </c>
      <c r="D25" s="14">
        <v>961875</v>
      </c>
      <c r="E25" s="99"/>
      <c r="H25" s="25">
        <f>+D24-D25</f>
        <v>50625</v>
      </c>
    </row>
    <row r="26" spans="1:8" s="10" customFormat="1" x14ac:dyDescent="0.25">
      <c r="A26" s="108"/>
      <c r="B26" s="98"/>
      <c r="C26" s="17" t="s">
        <v>110</v>
      </c>
      <c r="D26" s="20">
        <v>-1012500</v>
      </c>
      <c r="E26" s="99"/>
    </row>
    <row r="27" spans="1:8" s="10" customFormat="1" ht="63.75" customHeight="1" thickBot="1" x14ac:dyDescent="0.3">
      <c r="A27" s="109"/>
      <c r="B27" s="110"/>
      <c r="C27" s="22" t="s">
        <v>111</v>
      </c>
      <c r="D27" s="23">
        <v>-961875</v>
      </c>
      <c r="E27" s="111"/>
    </row>
    <row r="29" spans="1:8" x14ac:dyDescent="0.25">
      <c r="D29" s="3">
        <f>+D9+D10+D13+D14+D15+D25+D24</f>
        <v>12128307.48</v>
      </c>
    </row>
    <row r="30" spans="1:8" x14ac:dyDescent="0.25">
      <c r="B30" s="2"/>
      <c r="C30" s="7"/>
      <c r="D30" s="5"/>
    </row>
    <row r="31" spans="1:8" x14ac:dyDescent="0.25">
      <c r="B31" s="2"/>
      <c r="C31" s="7"/>
      <c r="D31" s="5"/>
    </row>
    <row r="32" spans="1:8" x14ac:dyDescent="0.25">
      <c r="B32" s="2"/>
      <c r="C32" s="7"/>
      <c r="D32" s="5"/>
    </row>
  </sheetData>
  <sheetProtection algorithmName="SHA-512" hashValue="lMbdkBKuaL1fUHTcb7i+MiH3MQUJxeBvzh+0Dj29SVrLlqBih03WyOkwn9bf/gVAZCgERGWLdA/t+Denwads9g==" saltValue="BESDR4XXAEqnON0m1dsuGg==" spinCount="100000" sheet="1" objects="1" scenarios="1" selectLockedCells="1" selectUnlockedCells="1"/>
  <mergeCells count="17">
    <mergeCell ref="A19:A23"/>
    <mergeCell ref="A24:A27"/>
    <mergeCell ref="B19:B23"/>
    <mergeCell ref="E19:E23"/>
    <mergeCell ref="B24:B27"/>
    <mergeCell ref="E24:E27"/>
    <mergeCell ref="B9:B12"/>
    <mergeCell ref="E9:E12"/>
    <mergeCell ref="E13:E17"/>
    <mergeCell ref="A9:A18"/>
    <mergeCell ref="B13:B18"/>
    <mergeCell ref="A4:E4"/>
    <mergeCell ref="A5:E5"/>
    <mergeCell ref="A7:A8"/>
    <mergeCell ref="B7:B8"/>
    <mergeCell ref="C7:C8"/>
    <mergeCell ref="E7:E8"/>
  </mergeCells>
  <printOptions horizontalCentered="1"/>
  <pageMargins left="1.5" right="1" top="1" bottom="1" header="0.3" footer="0.3"/>
  <pageSetup scale="7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ANNEX A.1</vt:lpstr>
      <vt:lpstr>ANNEX A.2</vt:lpstr>
      <vt:lpstr>ANNEX A.3</vt:lpstr>
      <vt:lpstr>ANNEX A.4</vt:lpstr>
      <vt:lpstr>Annex B</vt:lpstr>
      <vt:lpstr>'ANNEX A.2'!OLE_LINK15</vt:lpstr>
      <vt:lpstr>'ANNEX A.1'!Print_Area</vt:lpstr>
      <vt:lpstr>'ANNEX A.2'!Print_Area</vt:lpstr>
      <vt:lpstr>'ANNEX A.3'!Print_Area</vt:lpstr>
      <vt:lpstr>'ANNEX A.4'!Print_Area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Annexes A.1-A.4</dc:title>
  <dc:creator>COA-Municipality of Mapandan, Pangasinan</dc:creator>
  <cp:lastModifiedBy>ITO-WADAU</cp:lastModifiedBy>
  <cp:lastPrinted>2026-06-22T10:25:23Z</cp:lastPrinted>
  <dcterms:created xsi:type="dcterms:W3CDTF">2021-04-27T09:08:19Z</dcterms:created>
  <dcterms:modified xsi:type="dcterms:W3CDTF">2026-09-28T03:41:04Z</dcterms:modified>
</cp:coreProperties>
</file>