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AARS\28-JR\AAR\AAR2025\Region I\9-28-2026\Mapandan_Pangasinan_aar2025_and_AAPSI\final\AAR\"/>
    </mc:Choice>
  </mc:AlternateContent>
  <xr:revisionPtr revIDLastSave="0" documentId="13_ncr:1_{B4F52712-2F61-420D-B948-47B91966069E}" xr6:coauthVersionLast="36" xr6:coauthVersionMax="36" xr10:uidLastSave="{00000000-0000-0000-0000-000000000000}"/>
  <bookViews>
    <workbookView xWindow="0" yWindow="0" windowWidth="28800" windowHeight="10905" tabRatio="632" xr2:uid="{00000000-000D-0000-FFFF-FFFF00000000}"/>
  </bookViews>
  <sheets>
    <sheet name="4-Position" sheetId="1" r:id="rId1"/>
    <sheet name="5-performance" sheetId="2" r:id="rId2"/>
    <sheet name="6-Equity" sheetId="3" r:id="rId3"/>
    <sheet name="7-Cash Flow" sheetId="4" r:id="rId4"/>
    <sheet name="8-10-SCBAA" sheetId="7" r:id="rId5"/>
  </sheets>
  <definedNames>
    <definedName name="_xlnm.Print_Area" localSheetId="0">'4-Position'!$A$1:$G$46</definedName>
    <definedName name="_xlnm.Print_Area" localSheetId="1">'5-performance'!$A$1:$H$28</definedName>
    <definedName name="_xlnm.Print_Area" localSheetId="2">'6-Equity'!$A$1:$H$22</definedName>
    <definedName name="_xlnm.Print_Area" localSheetId="3">'7-Cash Flow'!$A$1:$G$43</definedName>
    <definedName name="_xlnm.Print_Area" localSheetId="4">'8-10-SCBAA'!$A$1:$K$72</definedName>
    <definedName name="_xlnm.Print_Titles" localSheetId="4">'8-10-SCBAA'!$5:$6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7" l="1"/>
  <c r="J70" i="7"/>
  <c r="H70" i="7"/>
  <c r="G70" i="7"/>
  <c r="K69" i="7"/>
  <c r="I69" i="7"/>
  <c r="K67" i="7"/>
  <c r="I67" i="7"/>
  <c r="K65" i="7"/>
  <c r="I65" i="7"/>
  <c r="K63" i="7"/>
  <c r="I63" i="7"/>
  <c r="K61" i="7"/>
  <c r="I61" i="7"/>
  <c r="K57" i="7"/>
  <c r="I57" i="7"/>
  <c r="K56" i="7"/>
  <c r="I56" i="7"/>
  <c r="K54" i="7"/>
  <c r="I54" i="7"/>
  <c r="K52" i="7"/>
  <c r="K50" i="7"/>
  <c r="I50" i="7"/>
  <c r="K49" i="7"/>
  <c r="I49" i="7"/>
  <c r="K47" i="7"/>
  <c r="I47" i="7"/>
  <c r="K46" i="7"/>
  <c r="I46" i="7"/>
  <c r="K43" i="7"/>
  <c r="I43" i="7"/>
  <c r="J42" i="7"/>
  <c r="H42" i="7"/>
  <c r="G42" i="7"/>
  <c r="K41" i="7"/>
  <c r="I41" i="7"/>
  <c r="K39" i="7"/>
  <c r="I39" i="7"/>
  <c r="J38" i="7"/>
  <c r="H38" i="7"/>
  <c r="G38" i="7"/>
  <c r="K37" i="7"/>
  <c r="I37" i="7"/>
  <c r="K35" i="7"/>
  <c r="I35" i="7"/>
  <c r="J34" i="7"/>
  <c r="H34" i="7"/>
  <c r="G34" i="7"/>
  <c r="K33" i="7"/>
  <c r="I33" i="7"/>
  <c r="K31" i="7"/>
  <c r="I31" i="7"/>
  <c r="K29" i="7"/>
  <c r="I29" i="7"/>
  <c r="J28" i="7"/>
  <c r="H28" i="7"/>
  <c r="G28" i="7"/>
  <c r="K27" i="7"/>
  <c r="I27" i="7"/>
  <c r="J22" i="7"/>
  <c r="I22" i="7"/>
  <c r="H22" i="7"/>
  <c r="G22" i="7"/>
  <c r="K21" i="7"/>
  <c r="K20" i="7"/>
  <c r="H18" i="7"/>
  <c r="G18" i="7"/>
  <c r="K17" i="7"/>
  <c r="J16" i="7"/>
  <c r="K15" i="7"/>
  <c r="K12" i="7"/>
  <c r="K11" i="7"/>
  <c r="J10" i="7"/>
  <c r="H10" i="7"/>
  <c r="G10" i="7"/>
  <c r="F41" i="4"/>
  <c r="E41" i="4"/>
  <c r="D41" i="4"/>
  <c r="F39" i="4"/>
  <c r="E39" i="4"/>
  <c r="D39" i="4"/>
  <c r="F38" i="4"/>
  <c r="E38" i="4"/>
  <c r="D38" i="4"/>
  <c r="G37" i="4"/>
  <c r="F37" i="4"/>
  <c r="D37" i="4"/>
  <c r="D34" i="4"/>
  <c r="F30" i="4"/>
  <c r="E30" i="4"/>
  <c r="D30" i="4"/>
  <c r="G29" i="4"/>
  <c r="F29" i="4"/>
  <c r="D29" i="4"/>
  <c r="F23" i="4"/>
  <c r="E23" i="4"/>
  <c r="D23" i="4"/>
  <c r="F22" i="4"/>
  <c r="D22" i="4"/>
  <c r="F15" i="4"/>
  <c r="D15" i="4"/>
  <c r="G16" i="3"/>
  <c r="E16" i="3"/>
  <c r="G15" i="3"/>
  <c r="E15" i="3"/>
  <c r="G11" i="3"/>
  <c r="E11" i="3"/>
  <c r="G26" i="2"/>
  <c r="E26" i="2"/>
  <c r="G23" i="2"/>
  <c r="E23" i="2"/>
  <c r="N22" i="2"/>
  <c r="M22" i="2"/>
  <c r="L22" i="2"/>
  <c r="K22" i="2"/>
  <c r="J22" i="2"/>
  <c r="G22" i="2"/>
  <c r="E22" i="2"/>
  <c r="G15" i="2"/>
  <c r="E15" i="2"/>
  <c r="G44" i="1"/>
  <c r="E44" i="1"/>
  <c r="G40" i="1"/>
  <c r="E40" i="1"/>
  <c r="G39" i="1"/>
  <c r="E39" i="1"/>
  <c r="G35" i="1"/>
  <c r="E35" i="1"/>
  <c r="G24" i="1"/>
  <c r="E24" i="1"/>
  <c r="G23" i="1"/>
  <c r="E23" i="1"/>
  <c r="G15" i="1"/>
  <c r="E15" i="1"/>
  <c r="K70" i="7" l="1"/>
  <c r="I70" i="7"/>
  <c r="J58" i="7"/>
  <c r="H58" i="7"/>
  <c r="H71" i="7" s="1"/>
  <c r="G58" i="7"/>
  <c r="G71" i="7" s="1"/>
  <c r="K42" i="7"/>
  <c r="I42" i="7"/>
  <c r="K38" i="7"/>
  <c r="I38" i="7"/>
  <c r="K34" i="7"/>
  <c r="I34" i="7"/>
  <c r="K28" i="7"/>
  <c r="I28" i="7"/>
  <c r="I23" i="7"/>
  <c r="K22" i="7"/>
  <c r="J18" i="7"/>
  <c r="K16" i="7"/>
  <c r="J13" i="7"/>
  <c r="J23" i="7" s="1"/>
  <c r="H13" i="7"/>
  <c r="H23" i="7" s="1"/>
  <c r="G13" i="7"/>
  <c r="G23" i="7" s="1"/>
  <c r="K10" i="7"/>
  <c r="K13" i="7" s="1"/>
  <c r="K18" i="7" l="1"/>
  <c r="K23" i="7" s="1"/>
  <c r="H72" i="7"/>
  <c r="G72" i="7"/>
  <c r="J71" i="7"/>
  <c r="J72" i="7" s="1"/>
  <c r="K58" i="7"/>
  <c r="K71" i="7" s="1"/>
  <c r="I58" i="7"/>
  <c r="I71" i="7" s="1"/>
  <c r="I72" i="7" s="1"/>
  <c r="K72" i="7" l="1"/>
</calcChain>
</file>

<file path=xl/sharedStrings.xml><?xml version="1.0" encoding="utf-8"?>
<sst xmlns="http://schemas.openxmlformats.org/spreadsheetml/2006/main" count="222" uniqueCount="161">
  <si>
    <t>Note</t>
  </si>
  <si>
    <t>ASSETS</t>
  </si>
  <si>
    <t>Current Assets</t>
  </si>
  <si>
    <t>Cash and Cash Equivalents</t>
  </si>
  <si>
    <t>Investments</t>
  </si>
  <si>
    <t>Receivables</t>
  </si>
  <si>
    <t>Inventories</t>
  </si>
  <si>
    <t>Total Current Assets</t>
  </si>
  <si>
    <t>Non-Current Assets</t>
  </si>
  <si>
    <t xml:space="preserve">Property, Plant and Equipment </t>
  </si>
  <si>
    <t>Biological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</si>
  <si>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</si>
  <si>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</si>
  <si>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</si>
  <si>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</si>
  <si>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</si>
  <si>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</si>
  <si>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</si>
  <si>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</si>
  <si>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</si>
  <si>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</si>
  <si>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</si>
  <si>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</si>
  <si>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</si>
  <si>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</si>
  <si>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</si>
  <si>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</si>
  <si>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</si>
  <si>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</si>
  <si>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</si>
  <si>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Service and Business Income</t>
  </si>
  <si>
    <t>Other Income</t>
  </si>
  <si>
    <t>Total Revenue</t>
  </si>
  <si>
    <t>Less: Current Operating Expenses</t>
  </si>
  <si>
    <t>Maintenance and Other Operating Expenses</t>
  </si>
  <si>
    <t>Financial Expenses</t>
  </si>
  <si>
    <t>Surplus(Deficit) for the period</t>
  </si>
  <si>
    <t>Prior Period Errors</t>
  </si>
  <si>
    <t>Add (Deduct) Changes in net assets/equity during the year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</si>
  <si>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</si>
  <si>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</si>
  <si>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</si>
  <si>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</si>
  <si>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</si>
  <si>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</si>
  <si>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</si>
  <si>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</si>
  <si>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</si>
  <si>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</si>
  <si>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</si>
  <si>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</si>
  <si>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</si>
  <si>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Other Expenses</t>
  </si>
  <si>
    <t>Net Cash Flows from Operating Activities</t>
  </si>
  <si>
    <t>Cash Flows from Investing Activities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</si>
  <si>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</si>
  <si>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</si>
  <si>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</si>
  <si>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</si>
  <si>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</si>
  <si>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Cash Balance at the End of the Year</t>
  </si>
  <si>
    <t>Statement of  Financial Position</t>
  </si>
  <si>
    <t>All Funds</t>
  </si>
  <si>
    <t>5</t>
  </si>
  <si>
    <t>6</t>
  </si>
  <si>
    <t>7</t>
  </si>
  <si>
    <t>8</t>
  </si>
  <si>
    <t>9</t>
  </si>
  <si>
    <t>12</t>
  </si>
  <si>
    <t>LIABILITIES AND NET ASSETS/EQUITY</t>
  </si>
  <si>
    <t>Statement of  Financial Performance</t>
  </si>
  <si>
    <t>Total Current Operating Expenses</t>
  </si>
  <si>
    <t>Surplus (Deficit) from Current Operations</t>
  </si>
  <si>
    <t>Transfers, Assistance and Subsidy To</t>
  </si>
  <si>
    <t>Statement of Changes in Net Assets/Equity</t>
  </si>
  <si>
    <t>Total Cash Provided by Operating, Investing and Financing Activities</t>
  </si>
  <si>
    <t>Statement of Cash Flows</t>
  </si>
  <si>
    <t>Statement of Comparison of Budget and Actual Amounts</t>
  </si>
  <si>
    <t>Particulars</t>
  </si>
  <si>
    <t>Budgeted Amounts</t>
  </si>
  <si>
    <t>Actual Amounts</t>
  </si>
  <si>
    <t>Original</t>
  </si>
  <si>
    <t>Final</t>
  </si>
  <si>
    <t xml:space="preserve">A.  Local Sources </t>
  </si>
  <si>
    <t>1.  Tax Revenue</t>
  </si>
  <si>
    <t>a.  Tax Revenue - Property</t>
  </si>
  <si>
    <t>b.  Tax Revenue - Goods and Services</t>
  </si>
  <si>
    <t>c.  Other Local Taxes</t>
  </si>
  <si>
    <t>Total Tax Revenue</t>
  </si>
  <si>
    <t>2.  Non-Tax Revenue</t>
  </si>
  <si>
    <t>a.  Service Income</t>
  </si>
  <si>
    <t>b.  Business Income</t>
  </si>
  <si>
    <t>c.  Other Income and Receipts</t>
  </si>
  <si>
    <t>Total Non-Tax Revenue</t>
  </si>
  <si>
    <t>B.  External Sources</t>
  </si>
  <si>
    <t>Total Revenue and Receipts</t>
  </si>
  <si>
    <t xml:space="preserve">Expenditures </t>
  </si>
  <si>
    <t>Current Appropriations</t>
  </si>
  <si>
    <t xml:space="preserve">General Public Services </t>
  </si>
  <si>
    <t>Personal Services</t>
  </si>
  <si>
    <t>Capital Outlay</t>
  </si>
  <si>
    <t>Education</t>
  </si>
  <si>
    <t>Health, Nutrition and Population Control</t>
  </si>
  <si>
    <t>Social Services and Social Welfare</t>
  </si>
  <si>
    <t>Economic Services</t>
  </si>
  <si>
    <t>Other Purposes:</t>
  </si>
  <si>
    <t>Debt Service</t>
  </si>
  <si>
    <t>Financial Expense</t>
  </si>
  <si>
    <t>Amortization</t>
  </si>
  <si>
    <t>LDRRMF</t>
  </si>
  <si>
    <t>20% Development Fund</t>
  </si>
  <si>
    <t>Allocation for Senior Citizens and PWD</t>
  </si>
  <si>
    <t>Others</t>
  </si>
  <si>
    <t>Total Current Appropriations</t>
  </si>
  <si>
    <t>Continuing Appropriations</t>
  </si>
  <si>
    <t>Total Continuing Appropriations</t>
  </si>
  <si>
    <t>Total Appropriations</t>
  </si>
  <si>
    <t>See Accompanying Notes to the Financial Statements</t>
  </si>
  <si>
    <t>11</t>
  </si>
  <si>
    <t>13</t>
  </si>
  <si>
    <t>14</t>
  </si>
  <si>
    <t>15</t>
  </si>
  <si>
    <t>16</t>
  </si>
  <si>
    <t>17</t>
  </si>
  <si>
    <t>Balances at January 1</t>
  </si>
  <si>
    <t>Balances at December 31</t>
  </si>
  <si>
    <t xml:space="preserve">Difference </t>
  </si>
  <si>
    <t>Original and Final Budget</t>
  </si>
  <si>
    <t>Final Budget and Actual</t>
  </si>
  <si>
    <t>Shares, Grants and Donations</t>
  </si>
  <si>
    <t xml:space="preserve">1.  </t>
  </si>
  <si>
    <t>Other Shares from National Tax Collections</t>
  </si>
  <si>
    <t>Total Cash Inflows</t>
  </si>
  <si>
    <t>Total Cash Outflows</t>
  </si>
  <si>
    <t>Add (Deduct):</t>
  </si>
  <si>
    <t>Total External Sources</t>
  </si>
  <si>
    <t xml:space="preserve">Note </t>
  </si>
  <si>
    <t>4</t>
  </si>
  <si>
    <t>Purchase/Construction of Property, Plant    and Equipment</t>
  </si>
  <si>
    <t>Intangible Assets</t>
  </si>
  <si>
    <t>10</t>
  </si>
  <si>
    <t xml:space="preserve">2.  </t>
  </si>
  <si>
    <t>Adjustment of net revenue recognized directly in net assets/equity</t>
  </si>
  <si>
    <t>Share from National Taxes</t>
  </si>
  <si>
    <t>Non-Cash Expenses</t>
  </si>
  <si>
    <t>Add: Cash at the Beginning of the Year</t>
  </si>
  <si>
    <t>As at December 31, 2025</t>
  </si>
  <si>
    <t>(With Comparative Figures for CY 2024)</t>
  </si>
  <si>
    <t>For the Year Ended December 31, 2025</t>
  </si>
  <si>
    <t>Prepayments and Deferred Charges</t>
  </si>
  <si>
    <t>Purchase of Intangible Assets</t>
  </si>
  <si>
    <t>18</t>
  </si>
  <si>
    <t>19</t>
  </si>
  <si>
    <t>2024
 (Restated)</t>
  </si>
  <si>
    <t>2024
(Restated)</t>
  </si>
  <si>
    <t>2024 
(Restated)</t>
  </si>
  <si>
    <t>31</t>
  </si>
  <si>
    <t>Municipality of Mapandan, Pangasinan</t>
  </si>
  <si>
    <t>Restated Balance</t>
  </si>
  <si>
    <t xml:space="preserve">    Interest Expenses</t>
  </si>
  <si>
    <t xml:space="preserve">Share from the National Internal Revenue Taxes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</si>
</sst>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1">
    <xf numFmtId="0" fontId="0" fillId="0" borderId="0" xfId="0"/>
    <xf numFmtId="43" fontId="6" fillId="0" borderId="3" xfId="1" applyFont="1" applyFill="1" applyBorder="1" applyAlignment="1">
      <alignment vertical="center"/>
    </xf>
    <xf numFmtId="43" fontId="5" fillId="0" borderId="2" xfId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43" fontId="5" fillId="0" borderId="0" xfId="1" applyFont="1" applyFill="1" applyAlignment="1">
      <alignment vertical="center"/>
    </xf>
    <xf numFmtId="43" fontId="5" fillId="0" borderId="7" xfId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6" applyFont="1"/>
    <xf numFmtId="0" fontId="5" fillId="0" borderId="0" xfId="6" applyFont="1"/>
    <xf numFmtId="0" fontId="6" fillId="0" borderId="8" xfId="6" applyFont="1" applyBorder="1"/>
    <xf numFmtId="0" fontId="5" fillId="0" borderId="8" xfId="6" applyFont="1" applyBorder="1"/>
    <xf numFmtId="0" fontId="5" fillId="0" borderId="10" xfId="6" applyFont="1" applyBorder="1"/>
    <xf numFmtId="0" fontId="5" fillId="0" borderId="2" xfId="6" applyFont="1" applyBorder="1"/>
    <xf numFmtId="43" fontId="5" fillId="0" borderId="3" xfId="1" applyFont="1" applyFill="1" applyBorder="1" applyAlignment="1">
      <alignment vertical="center"/>
    </xf>
    <xf numFmtId="43" fontId="5" fillId="0" borderId="0" xfId="1" applyFont="1" applyFill="1" applyBorder="1" applyAlignment="1">
      <alignment vertical="center"/>
    </xf>
    <xf numFmtId="0" fontId="5" fillId="0" borderId="8" xfId="6" applyFont="1" applyBorder="1" applyAlignment="1">
      <alignment vertical="center"/>
    </xf>
    <xf numFmtId="0" fontId="6" fillId="0" borderId="10" xfId="6" applyFont="1" applyBorder="1"/>
    <xf numFmtId="0" fontId="6" fillId="0" borderId="2" xfId="6" applyFont="1" applyBorder="1"/>
    <xf numFmtId="49" fontId="5" fillId="0" borderId="0" xfId="1" applyNumberFormat="1" applyFont="1" applyFill="1" applyBorder="1" applyAlignment="1">
      <alignment horizontal="center"/>
    </xf>
    <xf numFmtId="49" fontId="11" fillId="0" borderId="0" xfId="1" applyNumberFormat="1" applyFont="1" applyFill="1" applyBorder="1" applyAlignment="1">
      <alignment horizontal="center"/>
    </xf>
    <xf numFmtId="0" fontId="6" fillId="0" borderId="20" xfId="6" applyFont="1" applyBorder="1"/>
    <xf numFmtId="0" fontId="5" fillId="0" borderId="21" xfId="6" applyFont="1" applyBorder="1"/>
    <xf numFmtId="0" fontId="6" fillId="0" borderId="21" xfId="6" applyFont="1" applyBorder="1"/>
    <xf numFmtId="0" fontId="5" fillId="0" borderId="20" xfId="6" applyFont="1" applyBorder="1"/>
    <xf numFmtId="0" fontId="6" fillId="0" borderId="21" xfId="6" applyFont="1" applyBorder="1" applyAlignment="1">
      <alignment horizontal="justify" vertical="center" wrapText="1"/>
    </xf>
    <xf numFmtId="43" fontId="6" fillId="0" borderId="0" xfId="1" applyFont="1" applyFill="1" applyAlignment="1">
      <alignment vertical="center"/>
    </xf>
    <xf numFmtId="43" fontId="6" fillId="0" borderId="0" xfId="1" applyFont="1" applyFill="1" applyBorder="1" applyAlignment="1">
      <alignment horizontal="center"/>
    </xf>
    <xf numFmtId="43" fontId="5" fillId="0" borderId="1" xfId="1" applyFont="1" applyFill="1" applyBorder="1" applyAlignment="1">
      <alignment horizontal="center"/>
    </xf>
    <xf numFmtId="43" fontId="5" fillId="0" borderId="7" xfId="1" applyFont="1" applyFill="1" applyBorder="1" applyAlignment="1">
      <alignment horizontal="center"/>
    </xf>
    <xf numFmtId="43" fontId="5" fillId="0" borderId="0" xfId="1" applyFont="1" applyFill="1" applyAlignment="1">
      <alignment vertical="top"/>
    </xf>
    <xf numFmtId="43" fontId="6" fillId="0" borderId="0" xfId="1" applyFont="1" applyFill="1" applyBorder="1" applyAlignment="1">
      <alignment vertical="top"/>
    </xf>
    <xf numFmtId="0" fontId="5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vertical="center"/>
    </xf>
    <xf numFmtId="0" fontId="6" fillId="0" borderId="0" xfId="6" applyFont="1" applyAlignment="1">
      <alignment horizontal="left" vertical="center" wrapText="1"/>
    </xf>
    <xf numFmtId="43" fontId="6" fillId="0" borderId="0" xfId="1" applyFont="1" applyFill="1"/>
    <xf numFmtId="43" fontId="6" fillId="0" borderId="0" xfId="1" applyFont="1" applyFill="1" applyAlignment="1">
      <alignment horizontal="right" vertical="top"/>
    </xf>
    <xf numFmtId="43" fontId="6" fillId="0" borderId="0" xfId="1" applyFont="1" applyFill="1" applyBorder="1" applyAlignment="1">
      <alignment vertical="center"/>
    </xf>
    <xf numFmtId="43" fontId="5" fillId="0" borderId="1" xfId="1" applyFont="1" applyFill="1" applyBorder="1" applyAlignment="1">
      <alignment vertical="top"/>
    </xf>
    <xf numFmtId="43" fontId="6" fillId="0" borderId="0" xfId="1" applyFont="1" applyFill="1" applyAlignment="1">
      <alignment vertical="top"/>
    </xf>
    <xf numFmtId="43" fontId="6" fillId="0" borderId="0" xfId="1" applyFont="1" applyFill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/>
    </xf>
    <xf numFmtId="43" fontId="5" fillId="0" borderId="5" xfId="1" applyFont="1" applyFill="1" applyBorder="1" applyAlignment="1">
      <alignment vertical="top"/>
    </xf>
    <xf numFmtId="43" fontId="6" fillId="0" borderId="0" xfId="1" applyFont="1" applyFill="1" applyBorder="1" applyAlignment="1">
      <alignment horizontal="center" vertical="top"/>
    </xf>
    <xf numFmtId="0" fontId="11" fillId="0" borderId="0" xfId="6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/>
    <xf numFmtId="49" fontId="7" fillId="0" borderId="0" xfId="0" applyNumberFormat="1" applyFont="1" applyAlignment="1">
      <alignment horizontal="center" vertical="center"/>
    </xf>
    <xf numFmtId="0" fontId="8" fillId="0" borderId="0" xfId="0" applyFont="1"/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top"/>
    </xf>
    <xf numFmtId="43" fontId="6" fillId="0" borderId="0" xfId="1" applyFont="1" applyFill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center" vertical="top"/>
    </xf>
    <xf numFmtId="43" fontId="5" fillId="0" borderId="1" xfId="0" applyNumberFormat="1" applyFont="1" applyBorder="1"/>
    <xf numFmtId="43" fontId="5" fillId="0" borderId="1" xfId="1" applyFont="1" applyFill="1" applyBorder="1" applyAlignment="1">
      <alignment horizontal="right" vertical="top"/>
    </xf>
    <xf numFmtId="49" fontId="11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3" fontId="5" fillId="0" borderId="4" xfId="0" applyNumberFormat="1" applyFont="1" applyBorder="1"/>
    <xf numFmtId="43" fontId="5" fillId="0" borderId="4" xfId="1" applyFont="1" applyFill="1" applyBorder="1" applyAlignment="1">
      <alignment horizontal="right" vertical="top"/>
    </xf>
    <xf numFmtId="0" fontId="6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  <xf numFmtId="43" fontId="6" fillId="0" borderId="0" xfId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3" fontId="5" fillId="0" borderId="1" xfId="1" applyFont="1" applyFill="1" applyBorder="1"/>
    <xf numFmtId="43" fontId="5" fillId="0" borderId="24" xfId="0" applyNumberFormat="1" applyFont="1" applyBorder="1"/>
    <xf numFmtId="43" fontId="5" fillId="0" borderId="2" xfId="1" applyFont="1" applyFill="1" applyBorder="1" applyAlignment="1">
      <alignment horizontal="right" vertical="top"/>
    </xf>
    <xf numFmtId="43" fontId="5" fillId="0" borderId="0" xfId="1" applyFont="1" applyFill="1" applyBorder="1" applyAlignment="1">
      <alignment horizontal="right" vertical="top"/>
    </xf>
    <xf numFmtId="49" fontId="6" fillId="0" borderId="0" xfId="0" applyNumberFormat="1" applyFont="1" applyAlignment="1">
      <alignment horizontal="center" vertical="center"/>
    </xf>
    <xf numFmtId="43" fontId="6" fillId="0" borderId="0" xfId="1" applyFont="1" applyFill="1" applyBorder="1"/>
    <xf numFmtId="43" fontId="6" fillId="0" borderId="3" xfId="1" applyFont="1" applyFill="1" applyBorder="1"/>
    <xf numFmtId="43" fontId="5" fillId="0" borderId="5" xfId="0" applyNumberFormat="1" applyFont="1" applyBorder="1"/>
    <xf numFmtId="43" fontId="5" fillId="0" borderId="5" xfId="1" applyFont="1" applyFill="1" applyBorder="1"/>
    <xf numFmtId="0" fontId="6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/>
    <xf numFmtId="43" fontId="6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3" fontId="6" fillId="0" borderId="3" xfId="1" applyFont="1" applyFill="1" applyBorder="1" applyAlignment="1">
      <alignment horizontal="right" vertical="center"/>
    </xf>
    <xf numFmtId="43" fontId="5" fillId="0" borderId="0" xfId="0" applyNumberFormat="1" applyFont="1"/>
    <xf numFmtId="43" fontId="5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43" fontId="6" fillId="0" borderId="0" xfId="1" applyFont="1" applyFill="1" applyAlignment="1">
      <alignment horizontal="right" vertical="center"/>
    </xf>
    <xf numFmtId="43" fontId="6" fillId="0" borderId="3" xfId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43" fontId="5" fillId="0" borderId="7" xfId="0" applyNumberFormat="1" applyFont="1" applyBorder="1" applyAlignment="1">
      <alignment vertical="top"/>
    </xf>
    <xf numFmtId="43" fontId="5" fillId="0" borderId="7" xfId="1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3" fontId="5" fillId="0" borderId="6" xfId="1" applyFont="1" applyFill="1" applyBorder="1" applyAlignment="1">
      <alignment horizontal="right" vertical="center"/>
    </xf>
    <xf numFmtId="0" fontId="15" fillId="0" borderId="0" xfId="0" applyFont="1" applyAlignment="1">
      <alignment wrapText="1"/>
    </xf>
    <xf numFmtId="49" fontId="15" fillId="0" borderId="0" xfId="0" applyNumberFormat="1" applyFont="1" applyAlignment="1">
      <alignment horizontal="center"/>
    </xf>
    <xf numFmtId="0" fontId="15" fillId="0" borderId="0" xfId="0" applyFont="1"/>
    <xf numFmtId="49" fontId="15" fillId="0" borderId="0" xfId="0" applyNumberFormat="1" applyFont="1"/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3" fontId="6" fillId="0" borderId="0" xfId="1" applyFont="1" applyFill="1" applyAlignment="1">
      <alignment horizont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/>
    </xf>
    <xf numFmtId="43" fontId="6" fillId="0" borderId="3" xfId="1" applyFont="1" applyFill="1" applyBorder="1" applyAlignment="1">
      <alignment horizontal="center"/>
    </xf>
    <xf numFmtId="0" fontId="6" fillId="0" borderId="0" xfId="0" applyFont="1" applyAlignment="1">
      <alignment horizontal="left" wrapText="1" indent="2"/>
    </xf>
    <xf numFmtId="49" fontId="6" fillId="0" borderId="0" xfId="0" applyNumberFormat="1" applyFont="1" applyAlignment="1">
      <alignment vertical="top"/>
    </xf>
    <xf numFmtId="43" fontId="6" fillId="0" borderId="3" xfId="1" applyFont="1" applyFill="1" applyBorder="1" applyAlignment="1">
      <alignment horizontal="center" vertical="top"/>
    </xf>
    <xf numFmtId="49" fontId="11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vertical="center"/>
    </xf>
    <xf numFmtId="43" fontId="5" fillId="0" borderId="7" xfId="0" applyNumberFormat="1" applyFont="1" applyBorder="1" applyAlignment="1">
      <alignment horizontal="center"/>
    </xf>
    <xf numFmtId="49" fontId="5" fillId="0" borderId="0" xfId="0" applyNumberFormat="1" applyFont="1" applyAlignment="1">
      <alignment vertical="top"/>
    </xf>
    <xf numFmtId="43" fontId="5" fillId="0" borderId="3" xfId="1" applyFont="1" applyFill="1" applyBorder="1" applyAlignment="1">
      <alignment horizontal="center"/>
    </xf>
    <xf numFmtId="43" fontId="0" fillId="0" borderId="0" xfId="0" applyNumberFormat="1"/>
    <xf numFmtId="10" fontId="0" fillId="0" borderId="0" xfId="8" applyNumberFormat="1" applyFont="1"/>
    <xf numFmtId="39" fontId="6" fillId="0" borderId="0" xfId="1" applyNumberFormat="1" applyFont="1" applyFill="1" applyBorder="1" applyAlignment="1">
      <alignment horizontal="right" vertical="top"/>
    </xf>
    <xf numFmtId="39" fontId="6" fillId="0" borderId="0" xfId="1" applyNumberFormat="1" applyFont="1" applyFill="1"/>
    <xf numFmtId="39" fontId="6" fillId="0" borderId="3" xfId="1" applyNumberFormat="1" applyFont="1" applyFill="1" applyBorder="1"/>
    <xf numFmtId="49" fontId="8" fillId="0" borderId="0" xfId="0" applyNumberFormat="1" applyFont="1" applyAlignment="1">
      <alignment horizontal="center"/>
    </xf>
    <xf numFmtId="39" fontId="5" fillId="0" borderId="3" xfId="1" applyNumberFormat="1" applyFont="1" applyFill="1" applyBorder="1"/>
    <xf numFmtId="39" fontId="5" fillId="0" borderId="0" xfId="1" applyNumberFormat="1" applyFont="1" applyFill="1"/>
    <xf numFmtId="39" fontId="5" fillId="0" borderId="7" xfId="1" applyNumberFormat="1" applyFont="1" applyFill="1" applyBorder="1"/>
    <xf numFmtId="39" fontId="6" fillId="0" borderId="0" xfId="7" applyNumberFormat="1" applyFont="1" applyFill="1" applyBorder="1" applyAlignment="1">
      <alignment vertical="top"/>
    </xf>
    <xf numFmtId="39" fontId="5" fillId="0" borderId="0" xfId="0" applyNumberFormat="1" applyFont="1" applyAlignment="1">
      <alignment horizontal="center"/>
    </xf>
    <xf numFmtId="39" fontId="14" fillId="0" borderId="0" xfId="0" applyNumberFormat="1" applyFont="1" applyAlignment="1">
      <alignment horizontal="center"/>
    </xf>
    <xf numFmtId="39" fontId="5" fillId="0" borderId="13" xfId="6" applyNumberFormat="1" applyFont="1" applyBorder="1" applyAlignment="1">
      <alignment horizontal="center" vertical="center"/>
    </xf>
    <xf numFmtId="39" fontId="5" fillId="0" borderId="14" xfId="6" applyNumberFormat="1" applyFont="1" applyBorder="1" applyAlignment="1">
      <alignment horizontal="center" vertical="center"/>
    </xf>
    <xf numFmtId="39" fontId="5" fillId="0" borderId="16" xfId="6" applyNumberFormat="1" applyFont="1" applyBorder="1" applyAlignment="1">
      <alignment horizontal="center" vertical="center"/>
    </xf>
    <xf numFmtId="39" fontId="5" fillId="0" borderId="16" xfId="6" applyNumberFormat="1" applyFont="1" applyBorder="1" applyAlignment="1">
      <alignment horizontal="center" vertical="center" wrapText="1"/>
    </xf>
    <xf numFmtId="39" fontId="5" fillId="0" borderId="17" xfId="6" applyNumberFormat="1" applyFont="1" applyBorder="1" applyAlignment="1">
      <alignment horizontal="center" vertical="center" wrapText="1"/>
    </xf>
    <xf numFmtId="39" fontId="6" fillId="0" borderId="21" xfId="6" applyNumberFormat="1" applyFont="1" applyBorder="1"/>
    <xf numFmtId="39" fontId="6" fillId="0" borderId="21" xfId="7" applyNumberFormat="1" applyFont="1" applyFill="1" applyBorder="1"/>
    <xf numFmtId="39" fontId="6" fillId="0" borderId="22" xfId="6" applyNumberFormat="1" applyFont="1" applyBorder="1"/>
    <xf numFmtId="39" fontId="6" fillId="0" borderId="0" xfId="6" applyNumberFormat="1" applyFont="1"/>
    <xf numFmtId="39" fontId="6" fillId="0" borderId="0" xfId="7" applyNumberFormat="1" applyFont="1" applyFill="1" applyBorder="1"/>
    <xf numFmtId="39" fontId="6" fillId="0" borderId="9" xfId="6" applyNumberFormat="1" applyFont="1" applyBorder="1"/>
    <xf numFmtId="39" fontId="6" fillId="0" borderId="9" xfId="7" applyNumberFormat="1" applyFont="1" applyFill="1" applyBorder="1"/>
    <xf numFmtId="39" fontId="6" fillId="0" borderId="3" xfId="7" applyNumberFormat="1" applyFont="1" applyFill="1" applyBorder="1"/>
    <xf numFmtId="39" fontId="5" fillId="0" borderId="0" xfId="7" applyNumberFormat="1" applyFont="1" applyFill="1" applyBorder="1"/>
    <xf numFmtId="39" fontId="7" fillId="0" borderId="3" xfId="7" applyNumberFormat="1" applyFont="1" applyFill="1" applyBorder="1"/>
    <xf numFmtId="39" fontId="6" fillId="0" borderId="9" xfId="7" applyNumberFormat="1" applyFont="1" applyFill="1" applyBorder="1" applyAlignment="1">
      <alignment vertical="top"/>
    </xf>
    <xf numFmtId="39" fontId="6" fillId="0" borderId="3" xfId="7" applyNumberFormat="1" applyFont="1" applyFill="1" applyBorder="1" applyAlignment="1">
      <alignment vertical="center"/>
    </xf>
    <xf numFmtId="39" fontId="5" fillId="0" borderId="7" xfId="7" applyNumberFormat="1" applyFont="1" applyFill="1" applyBorder="1"/>
    <xf numFmtId="39" fontId="5" fillId="0" borderId="19" xfId="7" applyNumberFormat="1" applyFont="1" applyFill="1" applyBorder="1"/>
    <xf numFmtId="39" fontId="6" fillId="0" borderId="2" xfId="7" applyNumberFormat="1" applyFont="1" applyFill="1" applyBorder="1"/>
    <xf numFmtId="39" fontId="6" fillId="0" borderId="11" xfId="7" applyNumberFormat="1" applyFont="1" applyFill="1" applyBorder="1"/>
    <xf numFmtId="39" fontId="5" fillId="0" borderId="1" xfId="7" applyNumberFormat="1" applyFont="1" applyFill="1" applyBorder="1"/>
    <xf numFmtId="39" fontId="5" fillId="0" borderId="23" xfId="7" applyNumberFormat="1" applyFont="1" applyFill="1" applyBorder="1"/>
    <xf numFmtId="39" fontId="5" fillId="0" borderId="3" xfId="7" applyNumberFormat="1" applyFont="1" applyFill="1" applyBorder="1"/>
    <xf numFmtId="39" fontId="5" fillId="0" borderId="18" xfId="7" applyNumberFormat="1" applyFont="1" applyFill="1" applyBorder="1"/>
    <xf numFmtId="39" fontId="5" fillId="0" borderId="2" xfId="6" applyNumberFormat="1" applyFont="1" applyBorder="1"/>
    <xf numFmtId="39" fontId="0" fillId="0" borderId="0" xfId="0" applyNumberFormat="1"/>
    <xf numFmtId="43" fontId="6" fillId="0" borderId="0" xfId="7" applyNumberFormat="1" applyFont="1" applyFill="1" applyBorder="1"/>
    <xf numFmtId="43" fontId="6" fillId="0" borderId="9" xfId="7" applyNumberFormat="1" applyFont="1" applyFill="1" applyBorder="1"/>
    <xf numFmtId="43" fontId="6" fillId="0" borderId="18" xfId="7" applyNumberFormat="1" applyFont="1" applyFill="1" applyBorder="1"/>
    <xf numFmtId="43" fontId="5" fillId="0" borderId="9" xfId="7" applyNumberFormat="1" applyFont="1" applyFill="1" applyBorder="1"/>
    <xf numFmtId="43" fontId="6" fillId="0" borderId="18" xfId="7" applyNumberFormat="1" applyFont="1" applyFill="1" applyBorder="1" applyAlignment="1">
      <alignment vertical="top"/>
    </xf>
    <xf numFmtId="43" fontId="5" fillId="0" borderId="19" xfId="7" applyNumberFormat="1" applyFont="1" applyFill="1" applyBorder="1"/>
    <xf numFmtId="43" fontId="5" fillId="0" borderId="2" xfId="6" applyNumberFormat="1" applyFont="1" applyBorder="1"/>
    <xf numFmtId="43" fontId="5" fillId="0" borderId="1" xfId="7" applyNumberFormat="1" applyFont="1" applyFill="1" applyBorder="1"/>
    <xf numFmtId="43" fontId="5" fillId="0" borderId="3" xfId="7" applyNumberFormat="1" applyFont="1" applyFill="1" applyBorder="1"/>
    <xf numFmtId="43" fontId="5" fillId="0" borderId="11" xfId="6" applyNumberFormat="1" applyFont="1" applyBorder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6" applyFont="1" applyAlignment="1">
      <alignment horizontal="left" vertical="center" wrapText="1"/>
    </xf>
    <xf numFmtId="0" fontId="5" fillId="0" borderId="12" xfId="6" applyFont="1" applyBorder="1" applyAlignment="1">
      <alignment horizontal="center" vertical="center" wrapText="1"/>
    </xf>
    <xf numFmtId="0" fontId="5" fillId="0" borderId="13" xfId="6" applyFont="1" applyBorder="1" applyAlignment="1">
      <alignment horizontal="center" vertical="center" wrapText="1"/>
    </xf>
    <xf numFmtId="0" fontId="5" fillId="0" borderId="15" xfId="6" applyFont="1" applyBorder="1" applyAlignment="1">
      <alignment horizontal="center" vertical="center" wrapText="1"/>
    </xf>
    <xf numFmtId="0" fontId="5" fillId="0" borderId="16" xfId="6" applyFont="1" applyBorder="1" applyAlignment="1">
      <alignment horizontal="center" vertical="center" wrapText="1"/>
    </xf>
    <xf numFmtId="39" fontId="5" fillId="0" borderId="13" xfId="6" applyNumberFormat="1" applyFont="1" applyBorder="1" applyAlignment="1">
      <alignment horizontal="center" vertical="center"/>
    </xf>
    <xf numFmtId="39" fontId="5" fillId="0" borderId="13" xfId="6" applyNumberFormat="1" applyFont="1" applyBorder="1" applyAlignment="1">
      <alignment horizontal="center" vertical="center" wrapText="1"/>
    </xf>
    <xf numFmtId="39" fontId="5" fillId="0" borderId="16" xfId="6" applyNumberFormat="1" applyFont="1" applyBorder="1" applyAlignment="1">
      <alignment horizontal="center" vertical="center" wrapText="1"/>
    </xf>
    <xf numFmtId="0" fontId="5" fillId="0" borderId="25" xfId="6" applyFont="1" applyBorder="1" applyAlignment="1">
      <alignment horizontal="center" vertical="center" wrapText="1"/>
    </xf>
    <xf numFmtId="0" fontId="5" fillId="0" borderId="26" xfId="6" applyFont="1" applyBorder="1" applyAlignment="1">
      <alignment horizontal="center" vertical="center" wrapText="1"/>
    </xf>
  </cellXfs>
  <cellStyles count="9">
    <cellStyle name="Comma" xfId="1" builtinId="3"/>
    <cellStyle name="Comma 10 2" xfId="5" xr:uid="{00000000-0005-0000-0000-000001000000}"/>
    <cellStyle name="Comma 13" xfId="7" xr:uid="{00000000-0005-0000-0000-000002000000}"/>
    <cellStyle name="Comma 3" xfId="3" xr:uid="{00000000-0005-0000-0000-000003000000}"/>
    <cellStyle name="Normal" xfId="0" builtinId="0"/>
    <cellStyle name="Normal 2" xfId="4" xr:uid="{00000000-0005-0000-0000-000005000000}"/>
    <cellStyle name="Normal 2 2" xfId="6" xr:uid="{00000000-0005-0000-0000-000006000000}"/>
    <cellStyle name="Normal 3" xfId="2" xr:uid="{00000000-0005-0000-0000-000007000000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1384300</xdr:colOff>
      <xdr:row>24</xdr:row>
      <xdr:rowOff>317500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F411A4-44FA-379B-4AF0-1326F37FA776}"/>
            </a:ext>
          </a:extLst>
        </xdr:cNvPr>
        <xdr:cNvSpPr txBox="1"/>
      </xdr:nvSpPr>
      <xdr:spPr>
        <a:xfrm>
          <a:off x="1619250" y="575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G46"/>
  <sheetViews>
    <sheetView tabSelected="1" zoomScaleNormal="100" zoomScaleSheetLayoutView="100" workbookViewId="0">
      <selection sqref="A1:G1"/>
    </sheetView>
  </sheetViews>
  <sheetFormatPr defaultColWidth="9.28515625" defaultRowHeight="15" x14ac:dyDescent="0.25"/>
  <cols>
    <col min="1" max="1" width="3.28515625" customWidth="1"/>
    <col min="2" max="2" width="35.7109375" customWidth="1"/>
    <col min="3" max="3" width="6.28515625" customWidth="1"/>
    <col min="4" max="4" width="1.7109375" customWidth="1"/>
    <col min="5" max="5" width="18.7109375" customWidth="1"/>
    <col min="6" max="6" width="0.85546875" customWidth="1"/>
    <col min="7" max="7" width="18.7109375" customWidth="1"/>
    <col min="8" max="8" width="0.7109375" customWidth="1"/>
    <col min="9" max="9" width="15.28515625" bestFit="1" customWidth="1"/>
    <col min="10" max="11" width="14.7109375" bestFit="1" customWidth="1"/>
    <col min="12" max="12" width="11.28515625" bestFit="1" customWidth="1"/>
  </cols>
  <sheetData>
    <row r="1" spans="1:7" ht="18.75" x14ac:dyDescent="0.3">
      <c r="A1" s="185" t="s">
        <v>157</v>
      </c>
      <c r="B1" s="185"/>
      <c r="C1" s="185"/>
      <c r="D1" s="185"/>
      <c r="E1" s="185"/>
      <c r="F1" s="185"/>
      <c r="G1" s="185"/>
    </row>
    <row r="2" spans="1:7" ht="18.75" x14ac:dyDescent="0.3">
      <c r="A2" s="185" t="s">
        <v>61</v>
      </c>
      <c r="B2" s="185"/>
      <c r="C2" s="185"/>
      <c r="D2" s="185"/>
      <c r="E2" s="185"/>
      <c r="F2" s="185"/>
      <c r="G2" s="185"/>
    </row>
    <row r="3" spans="1:7" ht="18.75" x14ac:dyDescent="0.3">
      <c r="A3" s="184" t="s">
        <v>62</v>
      </c>
      <c r="B3" s="184"/>
      <c r="C3" s="184"/>
      <c r="D3" s="184"/>
      <c r="E3" s="184"/>
      <c r="F3" s="184"/>
      <c r="G3" s="184"/>
    </row>
    <row r="4" spans="1:7" ht="18.75" x14ac:dyDescent="0.3">
      <c r="A4" s="184" t="s">
        <v>146</v>
      </c>
      <c r="B4" s="184"/>
      <c r="C4" s="184"/>
      <c r="D4" s="184"/>
      <c r="E4" s="184"/>
      <c r="F4" s="184"/>
      <c r="G4" s="184"/>
    </row>
    <row r="5" spans="1:7" ht="15.75" x14ac:dyDescent="0.25">
      <c r="A5" s="186" t="s">
        <v>147</v>
      </c>
      <c r="B5" s="186"/>
      <c r="C5" s="186"/>
      <c r="D5" s="186"/>
      <c r="E5" s="186"/>
      <c r="F5" s="186"/>
      <c r="G5" s="186"/>
    </row>
    <row r="6" spans="1:7" ht="15.75" x14ac:dyDescent="0.25">
      <c r="A6" s="46"/>
      <c r="B6" s="46"/>
      <c r="C6" s="47"/>
      <c r="D6" s="46"/>
      <c r="E6" s="46"/>
      <c r="F6" s="46"/>
      <c r="G6" s="36"/>
    </row>
    <row r="7" spans="1:7" ht="30" customHeight="1" x14ac:dyDescent="0.25">
      <c r="A7" s="48"/>
      <c r="B7" s="48"/>
      <c r="C7" s="49" t="s">
        <v>0</v>
      </c>
      <c r="E7" s="50">
        <v>2025</v>
      </c>
      <c r="F7" s="51"/>
      <c r="G7" s="50" t="s">
        <v>153</v>
      </c>
    </row>
    <row r="8" spans="1:7" ht="15.75" customHeight="1" x14ac:dyDescent="0.25">
      <c r="A8" s="48"/>
      <c r="B8" s="48"/>
      <c r="C8" s="49"/>
      <c r="D8" s="50"/>
      <c r="E8" s="50"/>
      <c r="F8" s="50"/>
      <c r="G8" s="50"/>
    </row>
    <row r="9" spans="1:7" ht="15.75" x14ac:dyDescent="0.25">
      <c r="A9" s="52" t="s">
        <v>1</v>
      </c>
      <c r="B9" s="46"/>
      <c r="C9" s="53"/>
      <c r="D9" s="46"/>
      <c r="E9" s="46"/>
      <c r="F9" s="46"/>
      <c r="G9" s="36"/>
    </row>
    <row r="10" spans="1:7" ht="15.75" x14ac:dyDescent="0.25">
      <c r="A10" s="46"/>
      <c r="B10" s="54" t="s">
        <v>2</v>
      </c>
      <c r="C10" s="55"/>
      <c r="D10" s="46"/>
      <c r="E10" s="46"/>
      <c r="F10" s="46"/>
      <c r="G10" s="36"/>
    </row>
    <row r="11" spans="1:7" ht="15.75" x14ac:dyDescent="0.25">
      <c r="A11" s="46"/>
      <c r="B11" s="46" t="s">
        <v>3</v>
      </c>
      <c r="C11" s="56">
        <v>4</v>
      </c>
      <c r="D11" s="46"/>
      <c r="E11" s="36">
        <v>31380043.04999999</v>
      </c>
      <c r="F11" s="46"/>
      <c r="G11" s="57">
        <v>37026321.789999999</v>
      </c>
    </row>
    <row r="12" spans="1:7" ht="15.75" x14ac:dyDescent="0.25">
      <c r="A12" s="46"/>
      <c r="B12" s="46" t="s">
        <v>5</v>
      </c>
      <c r="C12" s="56" t="s">
        <v>63</v>
      </c>
      <c r="D12" s="46"/>
      <c r="E12" s="36">
        <v>3880223.5899999985</v>
      </c>
      <c r="F12" s="46"/>
      <c r="G12" s="57">
        <v>973780.78999999911</v>
      </c>
    </row>
    <row r="13" spans="1:7" ht="15.75" x14ac:dyDescent="0.25">
      <c r="A13" s="46"/>
      <c r="B13" s="46" t="s">
        <v>6</v>
      </c>
      <c r="C13" s="56" t="s">
        <v>64</v>
      </c>
      <c r="D13" s="46"/>
      <c r="E13" s="36">
        <v>2047637.6799999997</v>
      </c>
      <c r="F13" s="46"/>
      <c r="G13" s="57">
        <v>1639990.64</v>
      </c>
    </row>
    <row r="14" spans="1:7" ht="15.75" x14ac:dyDescent="0.25">
      <c r="A14" s="46"/>
      <c r="B14" s="58" t="s">
        <v>149</v>
      </c>
      <c r="C14" s="56" t="s">
        <v>65</v>
      </c>
      <c r="D14" s="46"/>
      <c r="E14" s="36">
        <v>28320</v>
      </c>
      <c r="F14" s="46"/>
      <c r="G14" s="137">
        <v>0</v>
      </c>
    </row>
    <row r="15" spans="1:7" ht="16.5" thickBot="1" x14ac:dyDescent="0.3">
      <c r="A15" s="52"/>
      <c r="B15" s="52" t="s">
        <v>7</v>
      </c>
      <c r="C15" s="59"/>
      <c r="D15" s="52"/>
      <c r="E15" s="60">
        <f>SUM(E11:E14)</f>
        <v>37336224.319999985</v>
      </c>
      <c r="F15" s="52"/>
      <c r="G15" s="61">
        <f>SUM(G11:G14)</f>
        <v>39640093.219999999</v>
      </c>
    </row>
    <row r="16" spans="1:7" ht="15.75" x14ac:dyDescent="0.25">
      <c r="A16" s="46"/>
      <c r="B16" s="46"/>
      <c r="C16" s="56"/>
      <c r="D16" s="46"/>
      <c r="E16" s="46"/>
      <c r="F16" s="46"/>
      <c r="G16" s="37"/>
    </row>
    <row r="17" spans="1:7" ht="15.75" x14ac:dyDescent="0.25">
      <c r="A17" s="46"/>
      <c r="B17" s="54" t="s">
        <v>8</v>
      </c>
      <c r="C17" s="59"/>
      <c r="D17" s="46"/>
      <c r="E17" s="46"/>
      <c r="F17" s="46"/>
      <c r="G17" s="37"/>
    </row>
    <row r="18" spans="1:7" ht="15.75" x14ac:dyDescent="0.25">
      <c r="A18" s="46"/>
      <c r="B18" s="46" t="s">
        <v>4</v>
      </c>
      <c r="C18" s="56" t="s">
        <v>66</v>
      </c>
      <c r="D18" s="46"/>
      <c r="E18" s="36">
        <v>37074.910000000003</v>
      </c>
      <c r="F18" s="46"/>
      <c r="G18" s="57">
        <v>37074.910000000003</v>
      </c>
    </row>
    <row r="19" spans="1:7" ht="15.75" x14ac:dyDescent="0.25">
      <c r="A19" s="46"/>
      <c r="B19" s="46" t="s">
        <v>5</v>
      </c>
      <c r="C19" s="62" t="s">
        <v>67</v>
      </c>
      <c r="D19" s="46"/>
      <c r="E19" s="36">
        <v>613635.81000000006</v>
      </c>
      <c r="F19" s="46"/>
      <c r="G19" s="57">
        <v>613635.81000000006</v>
      </c>
    </row>
    <row r="20" spans="1:7" ht="15.75" x14ac:dyDescent="0.25">
      <c r="A20" s="46"/>
      <c r="B20" s="46" t="s">
        <v>9</v>
      </c>
      <c r="C20" s="62" t="s">
        <v>140</v>
      </c>
      <c r="D20" s="46"/>
      <c r="E20" s="36">
        <v>542917163.63</v>
      </c>
      <c r="F20" s="46"/>
      <c r="G20" s="57">
        <v>539665434.68000007</v>
      </c>
    </row>
    <row r="21" spans="1:7" ht="15.75" x14ac:dyDescent="0.25">
      <c r="A21" s="46"/>
      <c r="B21" s="46" t="s">
        <v>10</v>
      </c>
      <c r="C21" s="62" t="s">
        <v>118</v>
      </c>
      <c r="D21" s="46"/>
      <c r="E21" s="36">
        <v>110000</v>
      </c>
      <c r="F21" s="46"/>
      <c r="G21" s="57">
        <v>110000</v>
      </c>
    </row>
    <row r="22" spans="1:7" ht="15.75" x14ac:dyDescent="0.25">
      <c r="A22" s="46"/>
      <c r="B22" s="46" t="s">
        <v>139</v>
      </c>
      <c r="C22" s="62" t="s">
        <v>68</v>
      </c>
      <c r="D22" s="46"/>
      <c r="E22" s="36">
        <v>1202500</v>
      </c>
      <c r="F22" s="46"/>
      <c r="G22" s="57">
        <v>1012500</v>
      </c>
    </row>
    <row r="23" spans="1:7" ht="16.5" thickBot="1" x14ac:dyDescent="0.3">
      <c r="A23" s="52"/>
      <c r="B23" s="52" t="s">
        <v>11</v>
      </c>
      <c r="C23" s="63"/>
      <c r="D23" s="52"/>
      <c r="E23" s="60">
        <f>SUM(E18:E22)</f>
        <v>544880374.35000002</v>
      </c>
      <c r="F23" s="52"/>
      <c r="G23" s="61">
        <f>SUM(G18:G22)</f>
        <v>541438645.4000001</v>
      </c>
    </row>
    <row r="24" spans="1:7" ht="16.5" thickBot="1" x14ac:dyDescent="0.3">
      <c r="A24" s="52" t="s">
        <v>12</v>
      </c>
      <c r="B24" s="52"/>
      <c r="C24" s="63"/>
      <c r="D24" s="52"/>
      <c r="E24" s="64">
        <f>E15+E23</f>
        <v>582216598.66999996</v>
      </c>
      <c r="F24" s="52"/>
      <c r="G24" s="65">
        <f>+G23+G15</f>
        <v>581078738.62000012</v>
      </c>
    </row>
    <row r="25" spans="1:7" ht="16.5" thickTop="1" x14ac:dyDescent="0.25">
      <c r="A25" s="46"/>
      <c r="B25" s="46"/>
      <c r="C25" s="62"/>
      <c r="D25" s="46"/>
      <c r="E25" s="46"/>
      <c r="F25" s="46"/>
      <c r="G25" s="37"/>
    </row>
    <row r="26" spans="1:7" ht="15.75" x14ac:dyDescent="0.25">
      <c r="A26" s="187" t="s">
        <v>69</v>
      </c>
      <c r="B26" s="187"/>
      <c r="C26" s="187"/>
      <c r="D26" s="187"/>
      <c r="E26" s="187"/>
      <c r="F26" s="187"/>
      <c r="G26" s="187"/>
    </row>
    <row r="27" spans="1:7" ht="15.75" x14ac:dyDescent="0.25">
      <c r="A27" s="52" t="s">
        <v>13</v>
      </c>
      <c r="B27" s="46"/>
      <c r="C27" s="62"/>
      <c r="D27" s="46"/>
      <c r="E27" s="46"/>
      <c r="F27" s="46"/>
      <c r="G27" s="37"/>
    </row>
    <row r="28" spans="1:7" ht="15.75" x14ac:dyDescent="0.25">
      <c r="A28" s="46"/>
      <c r="B28" s="54" t="s">
        <v>14</v>
      </c>
      <c r="C28" s="63"/>
      <c r="D28" s="46"/>
      <c r="E28" s="46"/>
      <c r="F28" s="46"/>
      <c r="G28" s="37"/>
    </row>
    <row r="29" spans="1:7" ht="15.75" x14ac:dyDescent="0.25">
      <c r="A29" s="46"/>
      <c r="B29" s="46" t="s">
        <v>15</v>
      </c>
      <c r="C29" s="62" t="s">
        <v>119</v>
      </c>
      <c r="D29" s="46"/>
      <c r="E29" s="36">
        <v>19451024.580000002</v>
      </c>
      <c r="F29" s="46"/>
      <c r="G29" s="57">
        <v>21448083.939999998</v>
      </c>
    </row>
    <row r="30" spans="1:7" ht="15.75" x14ac:dyDescent="0.25">
      <c r="A30" s="46"/>
      <c r="B30" s="46" t="s">
        <v>16</v>
      </c>
      <c r="C30" s="62" t="s">
        <v>120</v>
      </c>
      <c r="D30" s="46"/>
      <c r="E30" s="36">
        <v>8090756.9399999976</v>
      </c>
      <c r="F30" s="46"/>
      <c r="G30" s="57">
        <v>10421106.77</v>
      </c>
    </row>
    <row r="31" spans="1:7" ht="15.75" x14ac:dyDescent="0.25">
      <c r="A31" s="46"/>
      <c r="B31" s="46" t="s">
        <v>17</v>
      </c>
      <c r="C31" s="62" t="s">
        <v>121</v>
      </c>
      <c r="D31" s="46"/>
      <c r="E31" s="36">
        <v>166271.46999999997</v>
      </c>
      <c r="F31" s="46"/>
      <c r="G31" s="57">
        <v>35688.53</v>
      </c>
    </row>
    <row r="32" spans="1:7" ht="15.75" x14ac:dyDescent="0.25">
      <c r="A32" s="46"/>
      <c r="B32" s="46" t="s">
        <v>18</v>
      </c>
      <c r="C32" s="62" t="s">
        <v>122</v>
      </c>
      <c r="D32" s="46"/>
      <c r="E32" s="36">
        <v>7125623.2199999979</v>
      </c>
      <c r="F32" s="46"/>
      <c r="G32" s="57">
        <v>6334273.339999998</v>
      </c>
    </row>
    <row r="33" spans="1:7" ht="15.75" x14ac:dyDescent="0.25">
      <c r="A33" s="46"/>
      <c r="B33" s="66" t="s">
        <v>19</v>
      </c>
      <c r="C33" s="67" t="s">
        <v>123</v>
      </c>
      <c r="D33" s="68"/>
      <c r="E33" s="69">
        <v>3614674.7199999988</v>
      </c>
      <c r="F33" s="68"/>
      <c r="G33" s="70">
        <v>839213.84</v>
      </c>
    </row>
    <row r="34" spans="1:7" ht="15.75" x14ac:dyDescent="0.25">
      <c r="A34" s="46"/>
      <c r="B34" s="46" t="s">
        <v>20</v>
      </c>
      <c r="C34" s="62" t="s">
        <v>151</v>
      </c>
      <c r="D34" s="46"/>
      <c r="E34" s="36">
        <v>1696958.4999999991</v>
      </c>
      <c r="F34" s="46"/>
      <c r="G34" s="57">
        <v>1577456.8099999994</v>
      </c>
    </row>
    <row r="35" spans="1:7" ht="16.5" thickBot="1" x14ac:dyDescent="0.3">
      <c r="A35" s="52"/>
      <c r="B35" s="52" t="s">
        <v>21</v>
      </c>
      <c r="C35" s="63"/>
      <c r="D35" s="52"/>
      <c r="E35" s="60">
        <f>SUM(E29:E34)</f>
        <v>40145309.429999992</v>
      </c>
      <c r="F35" s="52"/>
      <c r="G35" s="61">
        <f>SUM(G29:G34)</f>
        <v>40655823.230000004</v>
      </c>
    </row>
    <row r="36" spans="1:7" ht="15.75" x14ac:dyDescent="0.25">
      <c r="A36" s="46"/>
      <c r="B36" s="46"/>
      <c r="C36" s="62"/>
      <c r="D36" s="46"/>
      <c r="E36" s="46"/>
      <c r="F36" s="46"/>
      <c r="G36" s="37"/>
    </row>
    <row r="37" spans="1:7" ht="15.75" x14ac:dyDescent="0.25">
      <c r="A37" s="46"/>
      <c r="B37" s="54" t="s">
        <v>22</v>
      </c>
      <c r="C37" s="63"/>
      <c r="D37" s="46"/>
      <c r="E37" s="46"/>
      <c r="F37" s="46"/>
      <c r="G37" s="37"/>
    </row>
    <row r="38" spans="1:7" ht="15.75" x14ac:dyDescent="0.25">
      <c r="A38" s="46"/>
      <c r="B38" s="46" t="s">
        <v>15</v>
      </c>
      <c r="C38" s="62" t="s">
        <v>152</v>
      </c>
      <c r="D38" s="46"/>
      <c r="E38" s="36">
        <v>79744508.469999984</v>
      </c>
      <c r="F38" s="46"/>
      <c r="G38" s="57">
        <v>70048428.73999995</v>
      </c>
    </row>
    <row r="39" spans="1:7" ht="16.5" thickBot="1" x14ac:dyDescent="0.3">
      <c r="A39" s="52"/>
      <c r="B39" s="52" t="s">
        <v>23</v>
      </c>
      <c r="C39" s="71"/>
      <c r="D39" s="52"/>
      <c r="E39" s="72">
        <f>SUM(E38)</f>
        <v>79744508.469999984</v>
      </c>
      <c r="F39" s="52"/>
      <c r="G39" s="61">
        <f>SUM(G38:G38)</f>
        <v>70048428.73999995</v>
      </c>
    </row>
    <row r="40" spans="1:7" ht="16.5" thickBot="1" x14ac:dyDescent="0.3">
      <c r="A40" s="52" t="s">
        <v>24</v>
      </c>
      <c r="B40" s="52"/>
      <c r="C40" s="71"/>
      <c r="D40" s="52"/>
      <c r="E40" s="73">
        <f>E35+E39</f>
        <v>119889817.89999998</v>
      </c>
      <c r="F40" s="52"/>
      <c r="G40" s="74">
        <f>+G39+G35</f>
        <v>110704251.96999995</v>
      </c>
    </row>
    <row r="41" spans="1:7" ht="15.75" x14ac:dyDescent="0.25">
      <c r="A41" s="52"/>
      <c r="B41" s="52"/>
      <c r="C41" s="71"/>
      <c r="D41" s="52"/>
      <c r="E41" s="52"/>
      <c r="F41" s="52"/>
      <c r="G41" s="75"/>
    </row>
    <row r="42" spans="1:7" ht="15.75" x14ac:dyDescent="0.25">
      <c r="A42" s="52" t="s">
        <v>25</v>
      </c>
      <c r="B42" s="46"/>
      <c r="C42" s="76"/>
      <c r="D42" s="46"/>
      <c r="E42" s="46"/>
      <c r="F42" s="46"/>
      <c r="G42" s="77"/>
    </row>
    <row r="43" spans="1:7" ht="15.75" x14ac:dyDescent="0.25">
      <c r="A43" s="46"/>
      <c r="B43" s="46" t="s">
        <v>26</v>
      </c>
      <c r="C43" s="76"/>
      <c r="D43" s="46"/>
      <c r="E43" s="36">
        <v>462326780.76999998</v>
      </c>
      <c r="F43" s="46"/>
      <c r="G43" s="78">
        <v>470374486.64999992</v>
      </c>
    </row>
    <row r="44" spans="1:7" ht="16.5" thickBot="1" x14ac:dyDescent="0.3">
      <c r="A44" s="52" t="s">
        <v>27</v>
      </c>
      <c r="B44" s="52"/>
      <c r="C44" s="71"/>
      <c r="D44" s="52"/>
      <c r="E44" s="79">
        <f>E40+E43</f>
        <v>582216598.66999996</v>
      </c>
      <c r="F44" s="52"/>
      <c r="G44" s="80">
        <f>+G40+G43</f>
        <v>581078738.61999989</v>
      </c>
    </row>
    <row r="45" spans="1:7" ht="16.5" thickTop="1" x14ac:dyDescent="0.25">
      <c r="A45" s="46"/>
      <c r="B45" s="46"/>
      <c r="C45" s="47"/>
      <c r="D45" s="46"/>
      <c r="E45" s="46"/>
      <c r="F45" s="46"/>
      <c r="G45" s="36"/>
    </row>
    <row r="46" spans="1:7" ht="15" customHeight="1" x14ac:dyDescent="0.25">
      <c r="A46" s="186" t="s">
        <v>117</v>
      </c>
      <c r="B46" s="186"/>
      <c r="C46" s="186"/>
      <c r="D46" s="186"/>
      <c r="E46" s="186"/>
      <c r="F46" s="186"/>
      <c r="G46" s="186"/>
    </row>
  </sheetData>
  <sheetProtection algorithmName="SHA-512" hashValue="DaX8WT0/4g3XNAi5smHk1cayMtOFbglaZdT2Wrg+MKji2d83mOFua+yxruQ+q2JC/VoxtBh1yDXSlKLkjMGuiw==" saltValue="6hSvw7/q+CAdS/47P3buZQ==" spinCount="100000" sheet="1" objects="1" scenarios="1" selectLockedCells="1" selectUnlockedCells="1"/>
  <mergeCells count="7">
    <mergeCell ref="A3:G3"/>
    <mergeCell ref="A1:G1"/>
    <mergeCell ref="A46:G46"/>
    <mergeCell ref="A26:G26"/>
    <mergeCell ref="A2:G2"/>
    <mergeCell ref="A4:G4"/>
    <mergeCell ref="A5:G5"/>
  </mergeCells>
  <phoneticPr fontId="16" type="noConversion"/>
  <printOptions horizontalCentered="1"/>
  <pageMargins left="1.5" right="1" top="1" bottom="1" header="0" footer="0.5"/>
  <pageSetup scale="85" orientation="portrait" horizontalDpi="360" verticalDpi="360" r:id="rId1"/>
  <headerFooter>
    <oddFooter>&amp;C&amp;"Times New Roman,Regular"&amp;10 4</oddFooter>
  </headerFooter>
  <ignoredErrors>
    <ignoredError sqref="C12:C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N28"/>
  <sheetViews>
    <sheetView zoomScaleNormal="100" zoomScaleSheetLayoutView="100" workbookViewId="0">
      <selection sqref="A1:H1"/>
    </sheetView>
  </sheetViews>
  <sheetFormatPr defaultColWidth="9.28515625" defaultRowHeight="15" x14ac:dyDescent="0.25"/>
  <cols>
    <col min="1" max="1" width="3.28515625" customWidth="1"/>
    <col min="2" max="2" width="35.28515625" customWidth="1"/>
    <col min="3" max="3" width="6.42578125" customWidth="1"/>
    <col min="4" max="4" width="2.28515625" customWidth="1"/>
    <col min="5" max="5" width="18.140625" customWidth="1"/>
    <col min="6" max="6" width="2.28515625" customWidth="1"/>
    <col min="7" max="7" width="16.7109375" bestFit="1" customWidth="1"/>
    <col min="8" max="8" width="2.28515625" customWidth="1"/>
    <col min="9" max="10" width="15" bestFit="1" customWidth="1"/>
    <col min="12" max="12" width="14.7109375" bestFit="1" customWidth="1"/>
    <col min="13" max="13" width="14.28515625" bestFit="1" customWidth="1"/>
    <col min="14" max="14" width="9.7109375" bestFit="1" customWidth="1"/>
  </cols>
  <sheetData>
    <row r="1" spans="1:8" ht="18.75" x14ac:dyDescent="0.3">
      <c r="A1" s="185" t="s">
        <v>157</v>
      </c>
      <c r="B1" s="185"/>
      <c r="C1" s="185"/>
      <c r="D1" s="185"/>
      <c r="E1" s="185"/>
      <c r="F1" s="185"/>
      <c r="G1" s="185"/>
      <c r="H1" s="185"/>
    </row>
    <row r="2" spans="1:8" ht="18.75" x14ac:dyDescent="0.3">
      <c r="A2" s="185" t="s">
        <v>70</v>
      </c>
      <c r="B2" s="185"/>
      <c r="C2" s="185"/>
      <c r="D2" s="185"/>
      <c r="E2" s="185"/>
      <c r="F2" s="185"/>
      <c r="G2" s="185"/>
      <c r="H2" s="185"/>
    </row>
    <row r="3" spans="1:8" ht="18.75" x14ac:dyDescent="0.3">
      <c r="A3" s="184" t="s">
        <v>62</v>
      </c>
      <c r="B3" s="184"/>
      <c r="C3" s="184"/>
      <c r="D3" s="184"/>
      <c r="E3" s="184"/>
      <c r="F3" s="184"/>
      <c r="G3" s="184"/>
      <c r="H3" s="184"/>
    </row>
    <row r="4" spans="1:8" ht="18.75" x14ac:dyDescent="0.3">
      <c r="A4" s="184" t="s">
        <v>148</v>
      </c>
      <c r="B4" s="184"/>
      <c r="C4" s="184"/>
      <c r="D4" s="184"/>
      <c r="E4" s="184"/>
      <c r="F4" s="184"/>
      <c r="G4" s="184"/>
      <c r="H4" s="184"/>
    </row>
    <row r="5" spans="1:8" ht="15.75" x14ac:dyDescent="0.25">
      <c r="A5" s="186" t="s">
        <v>147</v>
      </c>
      <c r="B5" s="189"/>
      <c r="C5" s="189"/>
      <c r="D5" s="189"/>
      <c r="E5" s="189"/>
      <c r="F5" s="189"/>
      <c r="G5" s="189"/>
      <c r="H5" s="189"/>
    </row>
    <row r="6" spans="1:8" ht="15.75" x14ac:dyDescent="0.25">
      <c r="A6" s="188"/>
      <c r="B6" s="188"/>
      <c r="C6" s="188"/>
      <c r="D6" s="188"/>
      <c r="E6" s="188"/>
      <c r="F6" s="188"/>
      <c r="G6" s="188"/>
      <c r="H6" s="188"/>
    </row>
    <row r="7" spans="1:8" ht="15.75" x14ac:dyDescent="0.25">
      <c r="A7" s="46"/>
      <c r="B7" s="81"/>
      <c r="C7" s="46"/>
      <c r="D7" s="46"/>
      <c r="E7" s="46"/>
      <c r="F7" s="46"/>
      <c r="G7" s="36"/>
      <c r="H7" s="46"/>
    </row>
    <row r="8" spans="1:8" ht="31.5" x14ac:dyDescent="0.25">
      <c r="A8" s="46"/>
      <c r="B8" s="81"/>
      <c r="C8" s="82" t="s">
        <v>0</v>
      </c>
      <c r="E8" s="50">
        <v>2025</v>
      </c>
      <c r="F8" s="51"/>
      <c r="G8" s="50" t="s">
        <v>155</v>
      </c>
      <c r="H8" s="50"/>
    </row>
    <row r="9" spans="1:8" ht="15.75" x14ac:dyDescent="0.25">
      <c r="A9" s="52" t="s">
        <v>28</v>
      </c>
      <c r="B9" s="81"/>
      <c r="C9" s="83"/>
      <c r="D9" s="46"/>
      <c r="E9" s="46"/>
      <c r="F9" s="46"/>
      <c r="G9" s="37"/>
      <c r="H9" s="84"/>
    </row>
    <row r="10" spans="1:8" ht="15.75" x14ac:dyDescent="0.25">
      <c r="A10" s="46"/>
      <c r="B10" s="81" t="s">
        <v>29</v>
      </c>
      <c r="C10" s="85">
        <v>20</v>
      </c>
      <c r="D10" s="46"/>
      <c r="E10" s="36">
        <v>12015854.949999999</v>
      </c>
      <c r="F10" s="46"/>
      <c r="G10" s="31">
        <v>10758822.67</v>
      </c>
      <c r="H10" s="86"/>
    </row>
    <row r="11" spans="1:8" ht="15.75" x14ac:dyDescent="0.25">
      <c r="A11" s="46"/>
      <c r="B11" s="81" t="s">
        <v>143</v>
      </c>
      <c r="C11" s="87">
        <v>21</v>
      </c>
      <c r="D11" s="46"/>
      <c r="E11" s="36">
        <v>172412568.16</v>
      </c>
      <c r="F11" s="46"/>
      <c r="G11" s="38">
        <v>145463254</v>
      </c>
      <c r="H11" s="88"/>
    </row>
    <row r="12" spans="1:8" ht="15.75" x14ac:dyDescent="0.25">
      <c r="A12" s="46"/>
      <c r="B12" s="81" t="s">
        <v>30</v>
      </c>
      <c r="C12" s="85">
        <v>22</v>
      </c>
      <c r="D12" s="46"/>
      <c r="E12" s="36">
        <v>15559795.499999998</v>
      </c>
      <c r="F12" s="46"/>
      <c r="G12" s="38">
        <v>14691646.949999999</v>
      </c>
      <c r="H12" s="88"/>
    </row>
    <row r="13" spans="1:8" ht="15.75" x14ac:dyDescent="0.25">
      <c r="A13" s="46"/>
      <c r="B13" s="81" t="s">
        <v>129</v>
      </c>
      <c r="C13" s="85">
        <v>29</v>
      </c>
      <c r="D13" s="46"/>
      <c r="E13" s="138">
        <v>0</v>
      </c>
      <c r="F13" s="46"/>
      <c r="G13" s="38">
        <v>2072047.62</v>
      </c>
      <c r="H13" s="88"/>
    </row>
    <row r="14" spans="1:8" ht="15.75" x14ac:dyDescent="0.25">
      <c r="A14" s="46"/>
      <c r="B14" s="81" t="s">
        <v>31</v>
      </c>
      <c r="C14" s="85">
        <v>23</v>
      </c>
      <c r="D14" s="46"/>
      <c r="E14" s="36">
        <v>1233915.1700000002</v>
      </c>
      <c r="F14" s="46"/>
      <c r="G14" s="38">
        <v>773699.24</v>
      </c>
      <c r="H14" s="88"/>
    </row>
    <row r="15" spans="1:8" ht="16.5" thickBot="1" x14ac:dyDescent="0.3">
      <c r="A15" s="52" t="s">
        <v>32</v>
      </c>
      <c r="B15" s="89"/>
      <c r="C15" s="90"/>
      <c r="D15" s="52"/>
      <c r="E15" s="60">
        <f>SUM(E10:E14)</f>
        <v>201222133.77999997</v>
      </c>
      <c r="F15" s="52"/>
      <c r="G15" s="39">
        <f>SUM(G10:G14)</f>
        <v>173759470.47999999</v>
      </c>
      <c r="H15" s="91"/>
    </row>
    <row r="16" spans="1:8" ht="15.75" x14ac:dyDescent="0.25">
      <c r="A16" s="46"/>
      <c r="B16" s="81"/>
      <c r="C16" s="85"/>
      <c r="D16" s="46"/>
      <c r="E16" s="46"/>
      <c r="F16" s="46"/>
      <c r="G16" s="40"/>
      <c r="H16" s="86"/>
    </row>
    <row r="17" spans="1:14" ht="15.75" x14ac:dyDescent="0.25">
      <c r="A17" s="52" t="s">
        <v>33</v>
      </c>
      <c r="B17" s="92"/>
      <c r="C17" s="90"/>
      <c r="D17" s="46"/>
      <c r="E17" s="46"/>
      <c r="F17" s="46"/>
      <c r="G17" s="40"/>
      <c r="H17" s="86"/>
    </row>
    <row r="18" spans="1:14" ht="15.75" x14ac:dyDescent="0.25">
      <c r="A18" s="46"/>
      <c r="B18" s="81" t="s">
        <v>99</v>
      </c>
      <c r="C18" s="85">
        <v>24</v>
      </c>
      <c r="D18" s="46"/>
      <c r="E18" s="36">
        <v>70444182.379999995</v>
      </c>
      <c r="F18" s="46"/>
      <c r="G18" s="41">
        <v>61253941.609999999</v>
      </c>
      <c r="H18" s="83"/>
    </row>
    <row r="19" spans="1:14" ht="31.5" x14ac:dyDescent="0.25">
      <c r="A19" s="46"/>
      <c r="B19" s="81" t="s">
        <v>34</v>
      </c>
      <c r="C19" s="87">
        <v>25</v>
      </c>
      <c r="D19" s="88"/>
      <c r="E19" s="26">
        <v>85497935.200000003</v>
      </c>
      <c r="F19" s="88"/>
      <c r="G19" s="41">
        <v>66341461.240000002</v>
      </c>
      <c r="H19" s="83"/>
    </row>
    <row r="20" spans="1:14" ht="15.75" x14ac:dyDescent="0.25">
      <c r="A20" s="46"/>
      <c r="B20" s="81" t="s">
        <v>144</v>
      </c>
      <c r="C20" s="85">
        <v>26</v>
      </c>
      <c r="D20" s="46"/>
      <c r="E20" s="36">
        <v>45146319.82</v>
      </c>
      <c r="F20" s="46"/>
      <c r="G20" s="41">
        <v>43230962.509999998</v>
      </c>
      <c r="H20" s="83"/>
    </row>
    <row r="21" spans="1:14" ht="15.75" x14ac:dyDescent="0.25">
      <c r="A21" s="46"/>
      <c r="B21" s="81" t="s">
        <v>35</v>
      </c>
      <c r="C21" s="85">
        <v>27</v>
      </c>
      <c r="D21" s="46"/>
      <c r="E21" s="36">
        <v>7391869.0599999996</v>
      </c>
      <c r="F21" s="46"/>
      <c r="G21" s="41">
        <v>6792291.5600000015</v>
      </c>
      <c r="H21" s="83"/>
    </row>
    <row r="22" spans="1:14" ht="16.5" thickBot="1" x14ac:dyDescent="0.3">
      <c r="A22" s="52" t="s">
        <v>71</v>
      </c>
      <c r="B22" s="89"/>
      <c r="C22" s="90"/>
      <c r="D22" s="52"/>
      <c r="E22" s="60">
        <f>SUM(E18:E21)</f>
        <v>208480306.45999998</v>
      </c>
      <c r="F22" s="52"/>
      <c r="G22" s="39">
        <f>SUM(G18:G21)</f>
        <v>177618656.91999999</v>
      </c>
      <c r="H22" s="91"/>
      <c r="J22" s="135">
        <f>E22-E25</f>
        <v>213323771.45999998</v>
      </c>
      <c r="K22" s="135">
        <f>F22-F25</f>
        <v>0</v>
      </c>
      <c r="L22" s="135">
        <f>G22-G25</f>
        <v>185290926.72999999</v>
      </c>
      <c r="M22" s="135">
        <f>L22-J22</f>
        <v>-28032844.729999989</v>
      </c>
      <c r="N22" s="136">
        <f>M22/L22</f>
        <v>-0.15129097373908953</v>
      </c>
    </row>
    <row r="23" spans="1:14" ht="15.75" x14ac:dyDescent="0.25">
      <c r="A23" s="52" t="s">
        <v>72</v>
      </c>
      <c r="B23" s="81"/>
      <c r="C23" s="85"/>
      <c r="D23" s="52"/>
      <c r="E23" s="30">
        <f>+E15-E22</f>
        <v>-7258172.6800000072</v>
      </c>
      <c r="F23" s="30"/>
      <c r="G23" s="30">
        <f>+G15-G22</f>
        <v>-3859186.4399999976</v>
      </c>
      <c r="H23" s="91"/>
    </row>
    <row r="24" spans="1:14" ht="15.75" x14ac:dyDescent="0.25">
      <c r="A24" s="46"/>
      <c r="B24" s="93" t="s">
        <v>134</v>
      </c>
      <c r="C24" s="85"/>
      <c r="D24" s="46"/>
      <c r="E24" s="46"/>
      <c r="F24" s="46"/>
      <c r="G24" s="40"/>
      <c r="H24" s="86"/>
    </row>
    <row r="25" spans="1:14" ht="15.75" x14ac:dyDescent="0.25">
      <c r="A25" s="46"/>
      <c r="B25" s="94" t="s">
        <v>73</v>
      </c>
      <c r="C25" s="87">
        <v>28</v>
      </c>
      <c r="D25" s="46"/>
      <c r="E25" s="36">
        <v>-4843465</v>
      </c>
      <c r="F25" s="46"/>
      <c r="G25" s="42">
        <v>-7672269.8100000005</v>
      </c>
      <c r="H25" s="83"/>
    </row>
    <row r="26" spans="1:14" ht="16.5" thickBot="1" x14ac:dyDescent="0.3">
      <c r="A26" s="52" t="s">
        <v>36</v>
      </c>
      <c r="B26" s="81"/>
      <c r="C26" s="95"/>
      <c r="D26" s="52"/>
      <c r="E26" s="43">
        <f>+E23+E25</f>
        <v>-12101637.680000007</v>
      </c>
      <c r="F26" s="43"/>
      <c r="G26" s="43">
        <f>+G23+G25</f>
        <v>-11531456.249999998</v>
      </c>
      <c r="H26" s="91"/>
    </row>
    <row r="27" spans="1:14" ht="16.5" thickTop="1" x14ac:dyDescent="0.25">
      <c r="A27" s="52"/>
      <c r="B27" s="89"/>
      <c r="C27" s="96"/>
      <c r="D27" s="52"/>
      <c r="E27" s="52"/>
      <c r="F27" s="52"/>
      <c r="G27" s="52"/>
      <c r="H27" s="52"/>
    </row>
    <row r="28" spans="1:14" ht="15.75" x14ac:dyDescent="0.25">
      <c r="A28" s="186" t="s">
        <v>117</v>
      </c>
      <c r="B28" s="186"/>
      <c r="C28" s="186"/>
      <c r="D28" s="186"/>
      <c r="E28" s="186"/>
      <c r="F28" s="186"/>
      <c r="G28" s="186"/>
      <c r="H28" s="186"/>
    </row>
  </sheetData>
  <sheetProtection algorithmName="SHA-512" hashValue="Fl3xqLpIAwS51n3TSS8l5NWi+eOStt7+fv7g3j0L1E29jq5dYL4BFgECocQQm6/2T10YH7vHtSxVI/rS//4WHQ==" saltValue="nImQ2U0hBg5UM2CK1NNZDw==" spinCount="100000" sheet="1" objects="1" scenarios="1" selectLockedCells="1" selectUnlockedCells="1"/>
  <mergeCells count="7">
    <mergeCell ref="A28:H28"/>
    <mergeCell ref="A1:H1"/>
    <mergeCell ref="A2:H2"/>
    <mergeCell ref="A3:H3"/>
    <mergeCell ref="A4:H4"/>
    <mergeCell ref="A6:H6"/>
    <mergeCell ref="A5:H5"/>
  </mergeCells>
  <pageMargins left="1.5" right="1" top="1" bottom="1" header="0" footer="0.5"/>
  <pageSetup scale="88" orientation="portrait" horizontalDpi="4294967293" verticalDpi="360" r:id="rId1"/>
  <headerFooter>
    <oddFooter>&amp;C&amp;"Times New Roman,Regular"&amp;10 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H22"/>
  <sheetViews>
    <sheetView zoomScaleNormal="100" zoomScaleSheetLayoutView="100" workbookViewId="0">
      <selection sqref="A1:H1"/>
    </sheetView>
  </sheetViews>
  <sheetFormatPr defaultColWidth="9.28515625" defaultRowHeight="15" x14ac:dyDescent="0.25"/>
  <cols>
    <col min="1" max="1" width="3.28515625" customWidth="1"/>
    <col min="2" max="2" width="31.5703125" customWidth="1"/>
    <col min="3" max="3" width="5.7109375" customWidth="1"/>
    <col min="4" max="4" width="2.28515625" customWidth="1"/>
    <col min="5" max="5" width="18.7109375" customWidth="1"/>
    <col min="6" max="6" width="2.28515625" customWidth="1"/>
    <col min="7" max="7" width="18.7109375" customWidth="1"/>
    <col min="8" max="8" width="2.28515625" customWidth="1"/>
    <col min="10" max="10" width="19.28515625" bestFit="1" customWidth="1"/>
  </cols>
  <sheetData>
    <row r="1" spans="1:8" ht="18.75" x14ac:dyDescent="0.3">
      <c r="A1" s="185" t="s">
        <v>157</v>
      </c>
      <c r="B1" s="185"/>
      <c r="C1" s="185"/>
      <c r="D1" s="185"/>
      <c r="E1" s="185"/>
      <c r="F1" s="185"/>
      <c r="G1" s="185"/>
      <c r="H1" s="185"/>
    </row>
    <row r="2" spans="1:8" ht="18.75" x14ac:dyDescent="0.3">
      <c r="A2" s="185" t="s">
        <v>74</v>
      </c>
      <c r="B2" s="185"/>
      <c r="C2" s="185"/>
      <c r="D2" s="185"/>
      <c r="E2" s="185"/>
      <c r="F2" s="185"/>
      <c r="G2" s="185"/>
      <c r="H2" s="185"/>
    </row>
    <row r="3" spans="1:8" ht="18.75" x14ac:dyDescent="0.3">
      <c r="A3" s="184" t="s">
        <v>62</v>
      </c>
      <c r="B3" s="184"/>
      <c r="C3" s="184"/>
      <c r="D3" s="184"/>
      <c r="E3" s="184"/>
      <c r="F3" s="184"/>
      <c r="G3" s="184"/>
      <c r="H3" s="184"/>
    </row>
    <row r="4" spans="1:8" ht="18.75" x14ac:dyDescent="0.3">
      <c r="A4" s="184" t="s">
        <v>148</v>
      </c>
      <c r="B4" s="184"/>
      <c r="C4" s="184"/>
      <c r="D4" s="184"/>
      <c r="E4" s="184"/>
      <c r="F4" s="184"/>
      <c r="G4" s="184"/>
      <c r="H4" s="184"/>
    </row>
    <row r="5" spans="1:8" ht="15.75" x14ac:dyDescent="0.25">
      <c r="A5" s="186" t="s">
        <v>147</v>
      </c>
      <c r="B5" s="186"/>
      <c r="C5" s="186"/>
      <c r="D5" s="186"/>
      <c r="E5" s="186"/>
      <c r="F5" s="186"/>
      <c r="G5" s="186"/>
      <c r="H5" s="186"/>
    </row>
    <row r="6" spans="1:8" ht="26.25" customHeight="1" x14ac:dyDescent="0.25">
      <c r="A6" s="97"/>
      <c r="B6" s="97"/>
      <c r="C6" s="97"/>
      <c r="D6" s="97"/>
      <c r="E6" s="97"/>
      <c r="F6" s="97"/>
      <c r="G6" s="97"/>
      <c r="H6" s="97"/>
    </row>
    <row r="7" spans="1:8" ht="37.15" customHeight="1" x14ac:dyDescent="0.25">
      <c r="A7" s="98"/>
      <c r="B7" s="98"/>
      <c r="C7" s="82" t="s">
        <v>0</v>
      </c>
      <c r="E7" s="50">
        <v>2025</v>
      </c>
      <c r="F7" s="51"/>
      <c r="G7" s="50" t="s">
        <v>154</v>
      </c>
      <c r="H7" s="50"/>
    </row>
    <row r="8" spans="1:8" ht="15.75" x14ac:dyDescent="0.25">
      <c r="A8" s="52" t="s">
        <v>124</v>
      </c>
      <c r="B8" s="46"/>
      <c r="C8" s="46"/>
      <c r="D8" s="46"/>
      <c r="E8" s="36">
        <v>470374486.64999992</v>
      </c>
      <c r="F8" s="46"/>
      <c r="G8" s="99">
        <v>436608538.25</v>
      </c>
      <c r="H8" s="100"/>
    </row>
    <row r="9" spans="1:8" ht="13.5" customHeight="1" x14ac:dyDescent="0.25">
      <c r="A9" s="46" t="s">
        <v>134</v>
      </c>
      <c r="B9" s="46"/>
      <c r="C9" s="46"/>
      <c r="D9" s="46"/>
      <c r="E9" s="46"/>
      <c r="F9" s="46"/>
      <c r="G9" s="99"/>
      <c r="H9" s="100"/>
    </row>
    <row r="10" spans="1:8" ht="15.75" x14ac:dyDescent="0.25">
      <c r="A10" s="46"/>
      <c r="B10" s="46" t="s">
        <v>37</v>
      </c>
      <c r="C10" s="85"/>
      <c r="D10" s="46"/>
      <c r="E10" s="139">
        <v>0</v>
      </c>
      <c r="F10" s="46"/>
      <c r="G10" s="101">
        <v>-6519436.6400000006</v>
      </c>
      <c r="H10" s="100"/>
    </row>
    <row r="11" spans="1:8" ht="15.75" x14ac:dyDescent="0.25">
      <c r="A11" s="52" t="s">
        <v>158</v>
      </c>
      <c r="B11" s="52"/>
      <c r="C11" s="90"/>
      <c r="D11" s="52"/>
      <c r="E11" s="102">
        <f>SUM(E8:E10)</f>
        <v>470374486.64999992</v>
      </c>
      <c r="F11" s="52"/>
      <c r="G11" s="103">
        <f>SUM(G8:G10)</f>
        <v>430089101.61000001</v>
      </c>
      <c r="H11" s="104"/>
    </row>
    <row r="12" spans="1:8" ht="32.25" customHeight="1" x14ac:dyDescent="0.25">
      <c r="A12" s="190" t="s">
        <v>38</v>
      </c>
      <c r="B12" s="190"/>
      <c r="C12" s="105"/>
      <c r="D12" s="46"/>
      <c r="E12" s="46"/>
      <c r="F12" s="46"/>
      <c r="G12" s="106"/>
      <c r="H12" s="100"/>
    </row>
    <row r="13" spans="1:8" ht="49.15" customHeight="1" x14ac:dyDescent="0.25">
      <c r="A13" s="105"/>
      <c r="B13" s="58" t="s">
        <v>142</v>
      </c>
      <c r="C13" s="85">
        <v>30</v>
      </c>
      <c r="D13" s="46"/>
      <c r="E13" s="40">
        <v>4053931.799999997</v>
      </c>
      <c r="F13" s="86"/>
      <c r="G13" s="37">
        <v>51816841.290000007</v>
      </c>
      <c r="H13" s="84"/>
    </row>
    <row r="14" spans="1:8" ht="18.75" customHeight="1" x14ac:dyDescent="0.25">
      <c r="A14" s="88"/>
      <c r="B14" s="48" t="s">
        <v>39</v>
      </c>
      <c r="C14" s="88"/>
      <c r="D14" s="88"/>
      <c r="E14" s="107">
        <v>-12101637.680000044</v>
      </c>
      <c r="F14" s="86"/>
      <c r="G14" s="57">
        <v>-11531456.25</v>
      </c>
      <c r="H14" s="84"/>
    </row>
    <row r="15" spans="1:8" ht="32.25" customHeight="1" x14ac:dyDescent="0.25">
      <c r="A15" s="88"/>
      <c r="B15" s="108" t="s">
        <v>40</v>
      </c>
      <c r="C15" s="109"/>
      <c r="D15" s="110"/>
      <c r="E15" s="111">
        <f>SUM(E13:E14)</f>
        <v>-8047705.8800000474</v>
      </c>
      <c r="F15" s="91"/>
      <c r="G15" s="112">
        <f>SUM(G13:G14)</f>
        <v>40285385.040000007</v>
      </c>
      <c r="H15" s="113"/>
    </row>
    <row r="16" spans="1:8" ht="16.5" thickBot="1" x14ac:dyDescent="0.3">
      <c r="A16" s="52" t="s">
        <v>125</v>
      </c>
      <c r="B16" s="52"/>
      <c r="C16" s="52"/>
      <c r="D16" s="52"/>
      <c r="E16" s="114">
        <f>+E11+E15</f>
        <v>462326780.76999986</v>
      </c>
      <c r="F16" s="114"/>
      <c r="G16" s="114">
        <f>+G11+G15</f>
        <v>470374486.65000004</v>
      </c>
      <c r="H16" s="104"/>
    </row>
    <row r="17" spans="1:8" ht="16.5" thickTop="1" x14ac:dyDescent="0.25">
      <c r="A17" s="52"/>
      <c r="B17" s="52"/>
      <c r="C17" s="52"/>
      <c r="D17" s="52"/>
      <c r="E17" s="52"/>
      <c r="F17" s="52"/>
      <c r="G17" s="75"/>
      <c r="H17" s="113"/>
    </row>
    <row r="18" spans="1:8" ht="15.75" x14ac:dyDescent="0.25">
      <c r="A18" s="46"/>
      <c r="B18" s="46"/>
      <c r="C18" s="46"/>
      <c r="D18" s="46"/>
      <c r="E18" s="46"/>
      <c r="F18" s="46"/>
      <c r="G18" s="36"/>
      <c r="H18" s="46"/>
    </row>
    <row r="19" spans="1:8" ht="15.75" x14ac:dyDescent="0.25">
      <c r="A19" s="186" t="s">
        <v>117</v>
      </c>
      <c r="B19" s="186"/>
      <c r="C19" s="186"/>
      <c r="D19" s="186"/>
      <c r="E19" s="186"/>
      <c r="F19" s="186"/>
      <c r="G19" s="186"/>
      <c r="H19" s="186"/>
    </row>
    <row r="20" spans="1:8" ht="15.75" x14ac:dyDescent="0.25">
      <c r="A20" s="46"/>
      <c r="B20" s="46"/>
      <c r="C20" s="46"/>
      <c r="D20" s="46"/>
      <c r="E20" s="46"/>
      <c r="F20" s="46"/>
      <c r="G20" s="36"/>
      <c r="H20" s="46"/>
    </row>
    <row r="21" spans="1:8" ht="15.75" x14ac:dyDescent="0.25">
      <c r="A21" s="46"/>
      <c r="B21" s="46"/>
      <c r="C21" s="46"/>
      <c r="D21" s="46"/>
      <c r="E21" s="46"/>
      <c r="F21" s="46"/>
      <c r="G21" s="36"/>
      <c r="H21" s="46"/>
    </row>
    <row r="22" spans="1:8" ht="15.75" x14ac:dyDescent="0.25">
      <c r="A22" s="46"/>
      <c r="B22" s="46"/>
      <c r="C22" s="46"/>
      <c r="D22" s="46"/>
      <c r="E22" s="46"/>
      <c r="F22" s="46"/>
      <c r="G22" s="36"/>
      <c r="H22" s="46"/>
    </row>
  </sheetData>
  <sheetProtection algorithmName="SHA-512" hashValue="mqV0EmBChllca3xzBSmdUMEBCfx/5XFbw9uyarSxkZcXySvcqBGZChG1xAHaEDS+nNBceomIu6dztBza2p3w2A==" saltValue="4ml0MavIJjADKeQtAzlIpw==" spinCount="100000" sheet="1" objects="1" scenarios="1" selectLockedCells="1" selectUnlockedCells="1"/>
  <mergeCells count="7">
    <mergeCell ref="A1:H1"/>
    <mergeCell ref="A2:H2"/>
    <mergeCell ref="A4:H4"/>
    <mergeCell ref="A3:H3"/>
    <mergeCell ref="A19:H19"/>
    <mergeCell ref="A12:B12"/>
    <mergeCell ref="A5:H5"/>
  </mergeCells>
  <pageMargins left="1.5" right="1" top="1" bottom="1" header="0.3" footer="0.5"/>
  <pageSetup scale="90" orientation="portrait" horizontalDpi="4294967293" verticalDpi="360" r:id="rId1"/>
  <headerFooter>
    <oddFooter>&amp;C&amp;"Times New Roman,Regular"&amp;10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1:G43"/>
  <sheetViews>
    <sheetView zoomScaleNormal="100" zoomScaleSheetLayoutView="100" workbookViewId="0">
      <selection sqref="A1:G1"/>
    </sheetView>
  </sheetViews>
  <sheetFormatPr defaultColWidth="9.28515625" defaultRowHeight="15" x14ac:dyDescent="0.25"/>
  <cols>
    <col min="1" max="1" width="43.7109375" customWidth="1"/>
    <col min="2" max="2" width="6.7109375" customWidth="1"/>
    <col min="3" max="3" width="1.28515625" customWidth="1"/>
    <col min="4" max="4" width="17.85546875" customWidth="1"/>
    <col min="5" max="5" width="1.28515625" customWidth="1"/>
    <col min="6" max="6" width="18.7109375" customWidth="1"/>
    <col min="7" max="7" width="1.42578125" customWidth="1"/>
    <col min="8" max="10" width="13.85546875" bestFit="1" customWidth="1"/>
  </cols>
  <sheetData>
    <row r="1" spans="1:7" ht="18.75" x14ac:dyDescent="0.3">
      <c r="A1" s="185" t="s">
        <v>157</v>
      </c>
      <c r="B1" s="185"/>
      <c r="C1" s="185"/>
      <c r="D1" s="185"/>
      <c r="E1" s="185"/>
      <c r="F1" s="185"/>
      <c r="G1" s="185"/>
    </row>
    <row r="2" spans="1:7" ht="18.75" x14ac:dyDescent="0.3">
      <c r="A2" s="185" t="s">
        <v>76</v>
      </c>
      <c r="B2" s="185"/>
      <c r="C2" s="185"/>
      <c r="D2" s="185"/>
      <c r="E2" s="185"/>
      <c r="F2" s="185"/>
      <c r="G2" s="185"/>
    </row>
    <row r="3" spans="1:7" ht="18.75" x14ac:dyDescent="0.3">
      <c r="A3" s="184" t="s">
        <v>62</v>
      </c>
      <c r="B3" s="184"/>
      <c r="C3" s="184"/>
      <c r="D3" s="184"/>
      <c r="E3" s="184"/>
      <c r="F3" s="184"/>
      <c r="G3" s="184"/>
    </row>
    <row r="4" spans="1:7" ht="18.75" x14ac:dyDescent="0.3">
      <c r="A4" s="184" t="s">
        <v>148</v>
      </c>
      <c r="B4" s="184"/>
      <c r="C4" s="184"/>
      <c r="D4" s="184"/>
      <c r="E4" s="184"/>
      <c r="F4" s="184"/>
      <c r="G4" s="184"/>
    </row>
    <row r="5" spans="1:7" ht="15.75" x14ac:dyDescent="0.25">
      <c r="A5" s="186" t="s">
        <v>147</v>
      </c>
      <c r="B5" s="186"/>
      <c r="C5" s="186"/>
      <c r="D5" s="186"/>
      <c r="E5" s="186"/>
      <c r="F5" s="186"/>
      <c r="G5" s="186"/>
    </row>
    <row r="6" spans="1:7" ht="18.75" x14ac:dyDescent="0.3">
      <c r="A6" s="115"/>
      <c r="B6" s="116"/>
      <c r="C6" s="116"/>
      <c r="D6" s="116"/>
      <c r="E6" s="116"/>
      <c r="F6" s="117"/>
      <c r="G6" s="118"/>
    </row>
    <row r="7" spans="1:7" ht="31.15" customHeight="1" x14ac:dyDescent="0.25">
      <c r="A7" s="81"/>
      <c r="B7" s="119" t="s">
        <v>136</v>
      </c>
      <c r="C7" s="120"/>
      <c r="D7" s="50">
        <v>2025</v>
      </c>
      <c r="E7" s="120"/>
      <c r="F7" s="50" t="s">
        <v>155</v>
      </c>
      <c r="G7" s="71"/>
    </row>
    <row r="8" spans="1:7" ht="15.75" x14ac:dyDescent="0.25">
      <c r="A8" s="89" t="s">
        <v>41</v>
      </c>
      <c r="B8" s="121"/>
      <c r="C8" s="121"/>
      <c r="D8" s="121"/>
      <c r="E8" s="121"/>
      <c r="F8" s="46"/>
      <c r="G8" s="47"/>
    </row>
    <row r="9" spans="1:7" ht="15.75" x14ac:dyDescent="0.25">
      <c r="A9" s="105" t="s">
        <v>42</v>
      </c>
      <c r="B9" s="121"/>
      <c r="C9" s="121"/>
      <c r="D9" s="121"/>
      <c r="E9" s="121"/>
      <c r="F9" s="46"/>
      <c r="G9" s="47"/>
    </row>
    <row r="10" spans="1:7" ht="15.75" x14ac:dyDescent="0.25">
      <c r="A10" s="81" t="s">
        <v>43</v>
      </c>
      <c r="B10" s="121"/>
      <c r="C10" s="121"/>
      <c r="D10" s="122">
        <v>12015854.950000001</v>
      </c>
      <c r="E10" s="121"/>
      <c r="F10" s="26">
        <v>10758822.67</v>
      </c>
      <c r="G10" s="123"/>
    </row>
    <row r="11" spans="1:7" ht="15.75" x14ac:dyDescent="0.25">
      <c r="A11" s="81" t="s">
        <v>44</v>
      </c>
      <c r="B11" s="20"/>
      <c r="C11" s="20"/>
      <c r="D11" s="27">
        <v>172412568.16</v>
      </c>
      <c r="E11" s="20"/>
      <c r="F11" s="26">
        <v>145463254</v>
      </c>
      <c r="G11" s="123"/>
    </row>
    <row r="12" spans="1:7" ht="15.75" x14ac:dyDescent="0.25">
      <c r="A12" s="81" t="s">
        <v>45</v>
      </c>
      <c r="B12" s="20"/>
      <c r="C12" s="20"/>
      <c r="D12" s="27">
        <v>15539697.779999997</v>
      </c>
      <c r="E12" s="20"/>
      <c r="F12" s="26">
        <v>14671485.42</v>
      </c>
      <c r="G12" s="123"/>
    </row>
    <row r="13" spans="1:7" ht="15.75" x14ac:dyDescent="0.25">
      <c r="A13" s="81" t="s">
        <v>46</v>
      </c>
      <c r="B13" s="20"/>
      <c r="C13" s="20"/>
      <c r="D13" s="27">
        <v>20097.719999999998</v>
      </c>
      <c r="E13" s="20"/>
      <c r="F13" s="26">
        <v>20161.53</v>
      </c>
      <c r="G13" s="123"/>
    </row>
    <row r="14" spans="1:7" ht="15.75" x14ac:dyDescent="0.25">
      <c r="A14" s="81" t="s">
        <v>47</v>
      </c>
      <c r="B14" s="121"/>
      <c r="C14" s="121"/>
      <c r="D14" s="122">
        <v>14475949.620000001</v>
      </c>
      <c r="E14" s="121"/>
      <c r="F14" s="1">
        <v>17783833.07</v>
      </c>
      <c r="G14" s="123"/>
    </row>
    <row r="15" spans="1:7" ht="16.5" thickBot="1" x14ac:dyDescent="0.3">
      <c r="A15" s="89" t="s">
        <v>132</v>
      </c>
      <c r="B15" s="19"/>
      <c r="C15" s="19"/>
      <c r="D15" s="28">
        <f>SUM(D10:D14)</f>
        <v>214464168.22999999</v>
      </c>
      <c r="E15" s="19"/>
      <c r="F15" s="2">
        <f>SUM(F10:F14)</f>
        <v>188697556.68999997</v>
      </c>
      <c r="G15" s="3"/>
    </row>
    <row r="16" spans="1:7" ht="15.75" x14ac:dyDescent="0.25">
      <c r="A16" s="105" t="s">
        <v>48</v>
      </c>
      <c r="B16" s="120"/>
      <c r="C16" s="120"/>
      <c r="D16" s="120"/>
      <c r="E16" s="120"/>
      <c r="F16" s="4"/>
      <c r="G16" s="124"/>
    </row>
    <row r="17" spans="1:7" ht="15.75" x14ac:dyDescent="0.25">
      <c r="A17" s="81" t="s">
        <v>49</v>
      </c>
      <c r="B17" s="121"/>
      <c r="C17" s="121"/>
      <c r="D17" s="122">
        <v>92306943.359999999</v>
      </c>
      <c r="E17" s="121"/>
      <c r="F17" s="26">
        <v>66450638.07</v>
      </c>
      <c r="G17" s="123"/>
    </row>
    <row r="18" spans="1:7" ht="15.75" x14ac:dyDescent="0.25">
      <c r="A18" s="81" t="s">
        <v>50</v>
      </c>
      <c r="B18" s="121"/>
      <c r="C18" s="121"/>
      <c r="D18" s="122">
        <v>4858830.9800000023</v>
      </c>
      <c r="E18" s="121"/>
      <c r="F18" s="26">
        <v>11821849.33</v>
      </c>
      <c r="G18" s="123"/>
    </row>
    <row r="19" spans="1:7" ht="15.75" x14ac:dyDescent="0.25">
      <c r="A19" s="81" t="s">
        <v>51</v>
      </c>
      <c r="B19" s="121"/>
      <c r="C19" s="121"/>
      <c r="D19" s="122">
        <v>70220629.769999996</v>
      </c>
      <c r="E19" s="121"/>
      <c r="F19" s="26">
        <v>61253941.610000007</v>
      </c>
      <c r="G19" s="123"/>
    </row>
    <row r="20" spans="1:7" ht="15.75" x14ac:dyDescent="0.25">
      <c r="A20" s="81" t="s">
        <v>159</v>
      </c>
      <c r="B20" s="121"/>
      <c r="C20" s="121"/>
      <c r="D20" s="122">
        <v>7391869.0599999996</v>
      </c>
      <c r="E20" s="121"/>
      <c r="F20" s="26">
        <v>6792291.5600000024</v>
      </c>
      <c r="G20" s="123"/>
    </row>
    <row r="21" spans="1:7" ht="15.75" x14ac:dyDescent="0.25">
      <c r="A21" s="81" t="s">
        <v>52</v>
      </c>
      <c r="B21" s="125"/>
      <c r="C21" s="125"/>
      <c r="D21" s="126">
        <v>13784958.119999999</v>
      </c>
      <c r="E21" s="125"/>
      <c r="F21" s="1">
        <v>16914663.91</v>
      </c>
      <c r="G21" s="123"/>
    </row>
    <row r="22" spans="1:7" ht="15.75" x14ac:dyDescent="0.25">
      <c r="A22" s="89" t="s">
        <v>133</v>
      </c>
      <c r="B22" s="20"/>
      <c r="C22" s="20"/>
      <c r="D22" s="29">
        <f>SUM(D17:D21)</f>
        <v>188563231.29000002</v>
      </c>
      <c r="E22" s="20"/>
      <c r="F22" s="5">
        <f>SUM(F17:F21)</f>
        <v>163233384.48000002</v>
      </c>
      <c r="G22" s="3"/>
    </row>
    <row r="23" spans="1:7" ht="16.5" thickBot="1" x14ac:dyDescent="0.3">
      <c r="A23" s="89" t="s">
        <v>53</v>
      </c>
      <c r="B23" s="20" t="s">
        <v>156</v>
      </c>
      <c r="C23" s="20"/>
      <c r="D23" s="2">
        <f>+D15-D22</f>
        <v>25900936.939999968</v>
      </c>
      <c r="E23" s="15">
        <f>+E15-E22</f>
        <v>0</v>
      </c>
      <c r="F23" s="2">
        <f>+F15-F22</f>
        <v>25464172.209999949</v>
      </c>
      <c r="G23" s="3"/>
    </row>
    <row r="24" spans="1:7" ht="15.75" x14ac:dyDescent="0.25">
      <c r="A24" s="89" t="s">
        <v>54</v>
      </c>
      <c r="B24" s="125"/>
      <c r="C24" s="125"/>
      <c r="D24" s="125"/>
      <c r="E24" s="125"/>
      <c r="F24" s="4"/>
      <c r="G24" s="124"/>
    </row>
    <row r="25" spans="1:7" ht="15.75" x14ac:dyDescent="0.25">
      <c r="A25" s="105" t="s">
        <v>42</v>
      </c>
      <c r="B25" s="125"/>
      <c r="C25" s="125"/>
      <c r="D25" s="139">
        <v>0</v>
      </c>
      <c r="E25" s="15">
        <v>0</v>
      </c>
      <c r="F25" s="139">
        <v>0</v>
      </c>
      <c r="G25" s="124"/>
    </row>
    <row r="26" spans="1:7" ht="15.75" x14ac:dyDescent="0.25">
      <c r="A26" s="105" t="s">
        <v>48</v>
      </c>
      <c r="B26" s="125"/>
      <c r="C26" s="125"/>
      <c r="D26" s="125"/>
      <c r="E26" s="125"/>
      <c r="F26" s="4"/>
      <c r="G26" s="124"/>
    </row>
    <row r="27" spans="1:7" ht="31.5" x14ac:dyDescent="0.25">
      <c r="A27" s="127" t="s">
        <v>138</v>
      </c>
      <c r="B27" s="125"/>
      <c r="C27" s="125"/>
      <c r="D27" s="44">
        <v>43227581.210000001</v>
      </c>
      <c r="E27" s="125"/>
      <c r="F27" s="31">
        <v>15427762.800000004</v>
      </c>
      <c r="G27" s="128"/>
    </row>
    <row r="28" spans="1:7" ht="15.75" x14ac:dyDescent="0.25">
      <c r="A28" s="127" t="s">
        <v>150</v>
      </c>
      <c r="B28" s="125"/>
      <c r="C28" s="125"/>
      <c r="D28" s="129">
        <v>190000</v>
      </c>
      <c r="E28" s="130"/>
      <c r="F28" s="139">
        <v>0</v>
      </c>
      <c r="G28" s="131"/>
    </row>
    <row r="29" spans="1:7" ht="15.75" x14ac:dyDescent="0.25">
      <c r="A29" s="105" t="s">
        <v>133</v>
      </c>
      <c r="B29" s="125"/>
      <c r="C29" s="125"/>
      <c r="D29" s="132">
        <f>SUM(D27:D28)</f>
        <v>43417581.210000001</v>
      </c>
      <c r="E29" s="125"/>
      <c r="F29" s="14">
        <f>+F27</f>
        <v>15427762.800000004</v>
      </c>
      <c r="G29" s="15">
        <f>+G27</f>
        <v>0</v>
      </c>
    </row>
    <row r="30" spans="1:7" ht="16.5" thickBot="1" x14ac:dyDescent="0.3">
      <c r="A30" s="89" t="s">
        <v>55</v>
      </c>
      <c r="B30" s="20"/>
      <c r="C30" s="20"/>
      <c r="D30" s="2">
        <f>D25-D29</f>
        <v>-43417581.210000001</v>
      </c>
      <c r="E30" s="15">
        <f>+-E27</f>
        <v>0</v>
      </c>
      <c r="F30" s="2">
        <f>+-F27</f>
        <v>-15427762.800000004</v>
      </c>
      <c r="G30" s="3"/>
    </row>
    <row r="31" spans="1:7" ht="15.75" x14ac:dyDescent="0.25">
      <c r="A31" s="89" t="s">
        <v>56</v>
      </c>
      <c r="B31" s="125"/>
      <c r="C31" s="125"/>
      <c r="D31" s="125"/>
      <c r="E31" s="125"/>
      <c r="F31" s="4"/>
      <c r="G31" s="124"/>
    </row>
    <row r="32" spans="1:7" ht="15.75" x14ac:dyDescent="0.25">
      <c r="A32" s="105" t="s">
        <v>42</v>
      </c>
      <c r="B32" s="125"/>
      <c r="C32" s="125"/>
      <c r="D32" s="125"/>
      <c r="E32" s="125"/>
      <c r="F32" s="15"/>
      <c r="G32" s="124"/>
    </row>
    <row r="33" spans="1:7" ht="15.6" customHeight="1" x14ac:dyDescent="0.25">
      <c r="A33" s="81" t="s">
        <v>57</v>
      </c>
      <c r="B33" s="125"/>
      <c r="C33" s="125"/>
      <c r="D33" s="126">
        <v>28720000</v>
      </c>
      <c r="E33" s="125"/>
      <c r="F33" s="139">
        <v>0</v>
      </c>
      <c r="G33" s="123"/>
    </row>
    <row r="34" spans="1:7" ht="14.45" customHeight="1" x14ac:dyDescent="0.25">
      <c r="A34" s="89" t="s">
        <v>132</v>
      </c>
      <c r="B34" s="125"/>
      <c r="C34" s="125"/>
      <c r="D34" s="132">
        <f>SUM(D33)</f>
        <v>28720000</v>
      </c>
      <c r="E34" s="140"/>
      <c r="F34" s="141">
        <v>0</v>
      </c>
      <c r="G34" s="124"/>
    </row>
    <row r="35" spans="1:7" ht="15.75" x14ac:dyDescent="0.25">
      <c r="A35" s="105" t="s">
        <v>48</v>
      </c>
      <c r="B35" s="125"/>
      <c r="C35" s="125"/>
      <c r="D35" s="125"/>
      <c r="E35" s="125"/>
      <c r="F35" s="4"/>
      <c r="G35" s="124"/>
    </row>
    <row r="36" spans="1:7" ht="16.5" customHeight="1" x14ac:dyDescent="0.25">
      <c r="A36" s="81" t="s">
        <v>58</v>
      </c>
      <c r="B36" s="125"/>
      <c r="C36" s="125"/>
      <c r="D36" s="126">
        <v>16849634.470000003</v>
      </c>
      <c r="E36" s="125"/>
      <c r="F36" s="1">
        <v>13772491.680000007</v>
      </c>
      <c r="G36" s="123"/>
    </row>
    <row r="37" spans="1:7" ht="16.5" customHeight="1" x14ac:dyDescent="0.25">
      <c r="A37" s="89" t="s">
        <v>133</v>
      </c>
      <c r="B37" s="125"/>
      <c r="C37" s="125"/>
      <c r="D37" s="132">
        <f>SUM(D36)</f>
        <v>16849634.470000003</v>
      </c>
      <c r="E37" s="125"/>
      <c r="F37" s="5">
        <f>+F36</f>
        <v>13772491.680000007</v>
      </c>
      <c r="G37" s="15">
        <f>+G36</f>
        <v>0</v>
      </c>
    </row>
    <row r="38" spans="1:7" ht="16.5" thickBot="1" x14ac:dyDescent="0.3">
      <c r="A38" s="89" t="s">
        <v>59</v>
      </c>
      <c r="B38" s="20"/>
      <c r="C38" s="20"/>
      <c r="D38" s="2">
        <f>+D33-D36</f>
        <v>11870365.529999997</v>
      </c>
      <c r="E38" s="15">
        <f>+E33-E36</f>
        <v>0</v>
      </c>
      <c r="F38" s="2">
        <f>+F33-F36</f>
        <v>-13772491.680000007</v>
      </c>
      <c r="G38" s="3"/>
    </row>
    <row r="39" spans="1:7" ht="31.5" x14ac:dyDescent="0.25">
      <c r="A39" s="89" t="s">
        <v>75</v>
      </c>
      <c r="B39" s="125"/>
      <c r="C39" s="125"/>
      <c r="D39" s="30">
        <f>+D23+D30+D38</f>
        <v>-5646278.7400000356</v>
      </c>
      <c r="E39" s="30">
        <f>+E23+E30+E38</f>
        <v>0</v>
      </c>
      <c r="F39" s="30">
        <f>+F23+F30+F38</f>
        <v>-3736082.2700000629</v>
      </c>
      <c r="G39" s="133"/>
    </row>
    <row r="40" spans="1:7" ht="15.75" x14ac:dyDescent="0.25">
      <c r="A40" s="89" t="s">
        <v>145</v>
      </c>
      <c r="B40" s="125"/>
      <c r="C40" s="125"/>
      <c r="D40" s="134">
        <v>37026321.790000007</v>
      </c>
      <c r="E40" s="125"/>
      <c r="F40" s="1">
        <v>40762404.059999995</v>
      </c>
      <c r="G40" s="123"/>
    </row>
    <row r="41" spans="1:7" ht="16.5" thickBot="1" x14ac:dyDescent="0.3">
      <c r="A41" s="89" t="s">
        <v>60</v>
      </c>
      <c r="B41" s="20" t="s">
        <v>137</v>
      </c>
      <c r="C41" s="20"/>
      <c r="D41" s="2">
        <f>+D39+D40</f>
        <v>31380043.049999971</v>
      </c>
      <c r="E41" s="15">
        <f>+E39+E40</f>
        <v>0</v>
      </c>
      <c r="F41" s="2">
        <f>+F39+F40</f>
        <v>37026321.789999932</v>
      </c>
      <c r="G41" s="3"/>
    </row>
    <row r="42" spans="1:7" ht="16.5" customHeight="1" x14ac:dyDescent="0.25">
      <c r="A42" s="81"/>
      <c r="B42" s="121"/>
      <c r="C42" s="121"/>
      <c r="D42" s="121"/>
      <c r="E42" s="121"/>
      <c r="F42" s="46"/>
      <c r="G42" s="47"/>
    </row>
    <row r="43" spans="1:7" ht="15.75" x14ac:dyDescent="0.25">
      <c r="A43" s="186" t="s">
        <v>117</v>
      </c>
      <c r="B43" s="186"/>
      <c r="C43" s="186"/>
      <c r="D43" s="186"/>
      <c r="E43" s="186"/>
      <c r="F43" s="186"/>
      <c r="G43" s="186"/>
    </row>
  </sheetData>
  <sheetProtection algorithmName="SHA-512" hashValue="J1efP1eFw3czZc3UHm+bgnPyHEakbeJ/7uFMZrwUznEQ8t/yzLeADw3CWwkJ69g5kLRHdIFjZldm38XDeYe1ng==" saltValue="P946pvjLctQz1pI88nixGg==" spinCount="100000" sheet="1" objects="1" scenarios="1" selectLockedCells="1" selectUnlockedCells="1"/>
  <mergeCells count="6">
    <mergeCell ref="A43:G43"/>
    <mergeCell ref="A1:G1"/>
    <mergeCell ref="A3:G3"/>
    <mergeCell ref="A2:G2"/>
    <mergeCell ref="A4:G4"/>
    <mergeCell ref="A5:G5"/>
  </mergeCells>
  <pageMargins left="1.5" right="1" top="1" bottom="1" header="0" footer="0.5"/>
  <pageSetup scale="84" orientation="portrait" horizontalDpi="4294967293" verticalDpi="360" r:id="rId1"/>
  <headerFooter>
    <oddFooter>&amp;C&amp;"Times New Roman,Regular"&amp;10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K73"/>
  <sheetViews>
    <sheetView zoomScaleNormal="100" zoomScaleSheetLayoutView="90" zoomScalePageLayoutView="80" workbookViewId="0">
      <selection sqref="A1:K1"/>
    </sheetView>
  </sheetViews>
  <sheetFormatPr defaultColWidth="8.7109375" defaultRowHeight="15" x14ac:dyDescent="0.25"/>
  <cols>
    <col min="1" max="1" width="2.42578125" customWidth="1"/>
    <col min="2" max="2" width="3.28515625" customWidth="1"/>
    <col min="3" max="3" width="2.7109375" customWidth="1"/>
    <col min="4" max="4" width="2.42578125" customWidth="1"/>
    <col min="5" max="5" width="40.28515625" customWidth="1"/>
    <col min="6" max="6" width="7.7109375" customWidth="1"/>
    <col min="7" max="7" width="17.42578125" style="173" customWidth="1"/>
    <col min="8" max="8" width="16.7109375" style="173" customWidth="1"/>
    <col min="9" max="9" width="17.42578125" style="173" bestFit="1" customWidth="1"/>
    <col min="10" max="10" width="16.42578125" style="173" customWidth="1"/>
    <col min="11" max="11" width="19.7109375" style="173" customWidth="1"/>
    <col min="12" max="12" width="15.7109375" bestFit="1" customWidth="1"/>
    <col min="13" max="13" width="15.28515625" bestFit="1" customWidth="1"/>
    <col min="14" max="14" width="15.28515625" customWidth="1"/>
    <col min="15" max="15" width="15.7109375" bestFit="1" customWidth="1"/>
    <col min="16" max="16" width="33.140625" bestFit="1" customWidth="1"/>
    <col min="17" max="17" width="16.7109375" bestFit="1" customWidth="1"/>
    <col min="18" max="18" width="14.85546875" bestFit="1" customWidth="1"/>
  </cols>
  <sheetData>
    <row r="1" spans="1:11" ht="18.75" x14ac:dyDescent="0.3">
      <c r="A1" s="185" t="s">
        <v>157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ht="18.75" x14ac:dyDescent="0.3">
      <c r="A2" s="185" t="s">
        <v>77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ht="18.75" x14ac:dyDescent="0.3">
      <c r="A3" s="184" t="s">
        <v>148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1" ht="9" customHeight="1" thickBot="1" x14ac:dyDescent="0.35">
      <c r="A4" s="7"/>
      <c r="B4" s="6"/>
      <c r="C4" s="6"/>
      <c r="D4" s="6"/>
      <c r="E4" s="6"/>
      <c r="F4" s="6"/>
      <c r="G4" s="145"/>
      <c r="H4" s="145"/>
      <c r="I4" s="146"/>
      <c r="J4" s="146"/>
      <c r="K4" s="146"/>
    </row>
    <row r="5" spans="1:11" ht="14.65" customHeight="1" x14ac:dyDescent="0.25">
      <c r="A5" s="192" t="s">
        <v>78</v>
      </c>
      <c r="B5" s="193"/>
      <c r="C5" s="193"/>
      <c r="D5" s="193"/>
      <c r="E5" s="193"/>
      <c r="F5" s="199" t="s">
        <v>0</v>
      </c>
      <c r="G5" s="196" t="s">
        <v>79</v>
      </c>
      <c r="H5" s="196"/>
      <c r="I5" s="147" t="s">
        <v>126</v>
      </c>
      <c r="J5" s="197" t="s">
        <v>80</v>
      </c>
      <c r="K5" s="148" t="s">
        <v>126</v>
      </c>
    </row>
    <row r="6" spans="1:11" ht="33.75" customHeight="1" thickBot="1" x14ac:dyDescent="0.3">
      <c r="A6" s="194"/>
      <c r="B6" s="195"/>
      <c r="C6" s="195"/>
      <c r="D6" s="195"/>
      <c r="E6" s="195"/>
      <c r="F6" s="200"/>
      <c r="G6" s="149" t="s">
        <v>81</v>
      </c>
      <c r="H6" s="149" t="s">
        <v>82</v>
      </c>
      <c r="I6" s="150" t="s">
        <v>127</v>
      </c>
      <c r="J6" s="198"/>
      <c r="K6" s="151" t="s">
        <v>128</v>
      </c>
    </row>
    <row r="7" spans="1:11" ht="15.75" x14ac:dyDescent="0.25">
      <c r="A7" s="24" t="s">
        <v>28</v>
      </c>
      <c r="B7" s="23"/>
      <c r="C7" s="23"/>
      <c r="D7" s="25"/>
      <c r="E7" s="25"/>
      <c r="F7" s="25"/>
      <c r="G7" s="152"/>
      <c r="H7" s="152"/>
      <c r="I7" s="152"/>
      <c r="J7" s="153"/>
      <c r="K7" s="154"/>
    </row>
    <row r="8" spans="1:11" ht="15.75" x14ac:dyDescent="0.25">
      <c r="A8" s="10"/>
      <c r="B8" s="8" t="s">
        <v>83</v>
      </c>
      <c r="C8" s="8"/>
      <c r="D8" s="8"/>
      <c r="E8" s="8"/>
      <c r="F8" s="45">
        <v>32</v>
      </c>
      <c r="G8" s="155"/>
      <c r="H8" s="155"/>
      <c r="I8" s="155"/>
      <c r="J8" s="156"/>
      <c r="K8" s="157"/>
    </row>
    <row r="9" spans="1:11" ht="15.75" x14ac:dyDescent="0.25">
      <c r="A9" s="10"/>
      <c r="B9" s="8"/>
      <c r="C9" s="8" t="s">
        <v>84</v>
      </c>
      <c r="D9" s="8"/>
      <c r="E9" s="8"/>
      <c r="F9" s="8"/>
      <c r="G9" s="155"/>
      <c r="H9" s="155"/>
      <c r="I9" s="156"/>
      <c r="J9" s="156"/>
      <c r="K9" s="158"/>
    </row>
    <row r="10" spans="1:11" ht="15.75" x14ac:dyDescent="0.25">
      <c r="A10" s="11"/>
      <c r="B10" s="9"/>
      <c r="C10" s="9"/>
      <c r="D10" s="8" t="s">
        <v>85</v>
      </c>
      <c r="E10" s="8"/>
      <c r="F10" s="8"/>
      <c r="G10" s="156">
        <f>2300000+2835000</f>
        <v>5135000</v>
      </c>
      <c r="H10" s="156">
        <f>2300000+2835000</f>
        <v>5135000</v>
      </c>
      <c r="I10" s="138">
        <v>0</v>
      </c>
      <c r="J10" s="156">
        <f>2597065.86+3246332.32</f>
        <v>5843398.1799999997</v>
      </c>
      <c r="K10" s="175">
        <f>H10-J10</f>
        <v>-708398.1799999997</v>
      </c>
    </row>
    <row r="11" spans="1:11" ht="15.75" x14ac:dyDescent="0.25">
      <c r="A11" s="11"/>
      <c r="B11" s="9"/>
      <c r="C11" s="9"/>
      <c r="D11" s="8" t="s">
        <v>86</v>
      </c>
      <c r="E11" s="8"/>
      <c r="F11" s="8"/>
      <c r="G11" s="156">
        <v>3880000</v>
      </c>
      <c r="H11" s="156">
        <v>3880000</v>
      </c>
      <c r="I11" s="138">
        <v>0</v>
      </c>
      <c r="J11" s="156">
        <v>5109027.96</v>
      </c>
      <c r="K11" s="175">
        <f>H11-J11</f>
        <v>-1229027.96</v>
      </c>
    </row>
    <row r="12" spans="1:11" ht="15.75" x14ac:dyDescent="0.25">
      <c r="A12" s="11"/>
      <c r="B12" s="9"/>
      <c r="C12" s="9"/>
      <c r="D12" s="8" t="s">
        <v>87</v>
      </c>
      <c r="E12" s="8"/>
      <c r="F12" s="8"/>
      <c r="G12" s="159">
        <v>920000</v>
      </c>
      <c r="H12" s="159">
        <v>920000</v>
      </c>
      <c r="I12" s="139">
        <v>0</v>
      </c>
      <c r="J12" s="159">
        <v>1063428.81</v>
      </c>
      <c r="K12" s="176">
        <f>H12-J12</f>
        <v>-143428.81000000006</v>
      </c>
    </row>
    <row r="13" spans="1:11" ht="15.75" x14ac:dyDescent="0.25">
      <c r="A13" s="11"/>
      <c r="B13" s="9"/>
      <c r="C13" s="9" t="s">
        <v>88</v>
      </c>
      <c r="D13" s="9"/>
      <c r="E13" s="9"/>
      <c r="F13" s="9"/>
      <c r="G13" s="160">
        <f>SUM(G10:G12)</f>
        <v>9935000</v>
      </c>
      <c r="H13" s="160">
        <f>SUM(H10:H12)</f>
        <v>9935000</v>
      </c>
      <c r="I13" s="138">
        <v>0</v>
      </c>
      <c r="J13" s="160">
        <f>SUM(J10:J12)</f>
        <v>12015854.950000001</v>
      </c>
      <c r="K13" s="177">
        <f>SUM(K10:K12)</f>
        <v>-2080854.9499999997</v>
      </c>
    </row>
    <row r="14" spans="1:11" ht="15.75" x14ac:dyDescent="0.25">
      <c r="A14" s="11"/>
      <c r="B14" s="9"/>
      <c r="C14" s="8" t="s">
        <v>89</v>
      </c>
      <c r="D14" s="8"/>
      <c r="E14" s="8"/>
      <c r="F14" s="8"/>
      <c r="G14" s="155"/>
      <c r="H14" s="155"/>
      <c r="I14" s="155"/>
      <c r="J14" s="155"/>
      <c r="K14" s="157"/>
    </row>
    <row r="15" spans="1:11" ht="15.75" x14ac:dyDescent="0.25">
      <c r="A15" s="11"/>
      <c r="B15" s="9"/>
      <c r="C15" s="9"/>
      <c r="D15" s="8" t="s">
        <v>90</v>
      </c>
      <c r="E15" s="8"/>
      <c r="F15" s="8"/>
      <c r="G15" s="156">
        <v>4571000</v>
      </c>
      <c r="H15" s="156">
        <v>4571000</v>
      </c>
      <c r="I15" s="138">
        <v>0</v>
      </c>
      <c r="J15" s="156">
        <v>4437637.49</v>
      </c>
      <c r="K15" s="158">
        <f>H15-J15</f>
        <v>133362.50999999978</v>
      </c>
    </row>
    <row r="16" spans="1:11" ht="15.75" x14ac:dyDescent="0.25">
      <c r="A16" s="11"/>
      <c r="B16" s="9"/>
      <c r="C16" s="9"/>
      <c r="D16" s="8" t="s">
        <v>91</v>
      </c>
      <c r="E16" s="8"/>
      <c r="F16" s="8"/>
      <c r="G16" s="156">
        <v>8720000</v>
      </c>
      <c r="H16" s="156">
        <v>8720000</v>
      </c>
      <c r="I16" s="138">
        <v>0</v>
      </c>
      <c r="J16" s="156">
        <f>11121034.87+1123.14</f>
        <v>11122158.01</v>
      </c>
      <c r="K16" s="175">
        <f>H16-J16</f>
        <v>-2402158.0099999998</v>
      </c>
    </row>
    <row r="17" spans="1:11" ht="15.75" x14ac:dyDescent="0.25">
      <c r="A17" s="11"/>
      <c r="B17" s="9"/>
      <c r="C17" s="9"/>
      <c r="D17" s="8" t="s">
        <v>92</v>
      </c>
      <c r="E17" s="8"/>
      <c r="F17" s="8"/>
      <c r="G17" s="159">
        <v>700000</v>
      </c>
      <c r="H17" s="159">
        <v>700000</v>
      </c>
      <c r="I17" s="139">
        <v>0</v>
      </c>
      <c r="J17" s="161">
        <v>1233915.17</v>
      </c>
      <c r="K17" s="176">
        <f>H17-J17</f>
        <v>-533915.16999999993</v>
      </c>
    </row>
    <row r="18" spans="1:11" ht="15.75" x14ac:dyDescent="0.25">
      <c r="A18" s="11"/>
      <c r="B18" s="9"/>
      <c r="C18" s="9" t="s">
        <v>93</v>
      </c>
      <c r="D18" s="9"/>
      <c r="E18" s="9"/>
      <c r="F18" s="9"/>
      <c r="G18" s="160">
        <f>SUM(G15:G17)</f>
        <v>13991000</v>
      </c>
      <c r="H18" s="160">
        <f>SUM(H15:H17)</f>
        <v>13991000</v>
      </c>
      <c r="I18" s="142">
        <v>0</v>
      </c>
      <c r="J18" s="160">
        <f>SUM(J15:J17)</f>
        <v>16793710.670000002</v>
      </c>
      <c r="K18" s="177">
        <f>SUM(K15:K17)</f>
        <v>-2802710.67</v>
      </c>
    </row>
    <row r="19" spans="1:11" ht="15.75" x14ac:dyDescent="0.25">
      <c r="A19" s="11"/>
      <c r="B19" s="8" t="s">
        <v>94</v>
      </c>
      <c r="C19" s="9"/>
      <c r="D19" s="8"/>
      <c r="E19" s="8"/>
      <c r="F19" s="8"/>
      <c r="G19" s="155"/>
      <c r="H19" s="155"/>
      <c r="I19" s="155"/>
      <c r="J19" s="155"/>
      <c r="K19" s="157"/>
    </row>
    <row r="20" spans="1:11" ht="31.15" customHeight="1" x14ac:dyDescent="0.25">
      <c r="A20" s="16"/>
      <c r="B20" s="32"/>
      <c r="C20" s="33" t="s">
        <v>130</v>
      </c>
      <c r="D20" s="191" t="s">
        <v>160</v>
      </c>
      <c r="E20" s="191"/>
      <c r="F20" s="35"/>
      <c r="G20" s="144">
        <v>171997074</v>
      </c>
      <c r="H20" s="144">
        <v>171997074</v>
      </c>
      <c r="I20" s="138">
        <v>0</v>
      </c>
      <c r="J20" s="144">
        <v>171759501</v>
      </c>
      <c r="K20" s="162">
        <f>H20-J20</f>
        <v>237573</v>
      </c>
    </row>
    <row r="21" spans="1:11" ht="19.5" customHeight="1" x14ac:dyDescent="0.25">
      <c r="A21" s="16"/>
      <c r="B21" s="34"/>
      <c r="C21" s="33" t="s">
        <v>141</v>
      </c>
      <c r="D21" s="191" t="s">
        <v>131</v>
      </c>
      <c r="E21" s="191"/>
      <c r="F21" s="35"/>
      <c r="G21" s="139">
        <v>0</v>
      </c>
      <c r="H21" s="139">
        <v>0</v>
      </c>
      <c r="I21" s="139">
        <v>0</v>
      </c>
      <c r="J21" s="163">
        <v>653067.16</v>
      </c>
      <c r="K21" s="178">
        <f>H21-J21</f>
        <v>-653067.16</v>
      </c>
    </row>
    <row r="22" spans="1:11" ht="15.75" x14ac:dyDescent="0.25">
      <c r="A22" s="11"/>
      <c r="B22" s="9"/>
      <c r="C22" s="9" t="s">
        <v>135</v>
      </c>
      <c r="D22" s="9"/>
      <c r="E22" s="9"/>
      <c r="F22" s="9"/>
      <c r="G22" s="160">
        <f>+SUM(G20:G21)</f>
        <v>171997074</v>
      </c>
      <c r="H22" s="160">
        <f>+SUM(H20:H21)</f>
        <v>171997074</v>
      </c>
      <c r="I22" s="143">
        <f>+SUM(I20:I21)</f>
        <v>0</v>
      </c>
      <c r="J22" s="160">
        <f>+SUM(J20:J21)</f>
        <v>172412568.16</v>
      </c>
      <c r="K22" s="177">
        <f>+SUM(K20:K21)</f>
        <v>-415494.16000000003</v>
      </c>
    </row>
    <row r="23" spans="1:11" ht="15.75" x14ac:dyDescent="0.25">
      <c r="A23" s="11" t="s">
        <v>95</v>
      </c>
      <c r="B23" s="8"/>
      <c r="C23" s="8"/>
      <c r="D23" s="8"/>
      <c r="E23" s="8"/>
      <c r="F23" s="8"/>
      <c r="G23" s="164">
        <f>+G13+G18+G22</f>
        <v>195923074</v>
      </c>
      <c r="H23" s="164">
        <f>+H13+H18+H22</f>
        <v>195923074</v>
      </c>
      <c r="I23" s="143">
        <f>+I13+I18+I22</f>
        <v>0</v>
      </c>
      <c r="J23" s="164">
        <f>+J13+J18+J22</f>
        <v>201222133.78</v>
      </c>
      <c r="K23" s="179">
        <f>+K13+K18+K22</f>
        <v>-5299059.7799999993</v>
      </c>
    </row>
    <row r="24" spans="1:11" ht="15.75" x14ac:dyDescent="0.25">
      <c r="A24" s="11" t="s">
        <v>96</v>
      </c>
      <c r="B24" s="8"/>
      <c r="C24" s="8"/>
      <c r="D24" s="8"/>
      <c r="E24" s="8"/>
      <c r="F24" s="8"/>
      <c r="G24" s="155"/>
      <c r="H24" s="155"/>
      <c r="I24" s="155"/>
      <c r="J24" s="155"/>
      <c r="K24" s="157"/>
    </row>
    <row r="25" spans="1:11" ht="15.75" x14ac:dyDescent="0.25">
      <c r="A25" s="11" t="s">
        <v>97</v>
      </c>
      <c r="B25" s="8"/>
      <c r="C25" s="8"/>
      <c r="D25" s="8"/>
      <c r="E25" s="8"/>
      <c r="F25" s="8"/>
      <c r="G25" s="155"/>
      <c r="H25" s="155"/>
      <c r="I25" s="155"/>
      <c r="J25" s="155"/>
      <c r="K25" s="157"/>
    </row>
    <row r="26" spans="1:11" ht="15.75" x14ac:dyDescent="0.25">
      <c r="A26" s="10"/>
      <c r="B26" s="9" t="s">
        <v>98</v>
      </c>
      <c r="C26" s="9"/>
      <c r="D26" s="8"/>
      <c r="E26" s="8"/>
      <c r="F26" s="8"/>
      <c r="G26" s="155"/>
      <c r="H26" s="155"/>
      <c r="I26" s="155"/>
      <c r="J26" s="155"/>
      <c r="K26" s="157"/>
    </row>
    <row r="27" spans="1:11" ht="15.75" x14ac:dyDescent="0.25">
      <c r="A27" s="10"/>
      <c r="B27" s="9"/>
      <c r="C27" s="8" t="s">
        <v>99</v>
      </c>
      <c r="D27" s="8"/>
      <c r="E27" s="8"/>
      <c r="F27" s="8"/>
      <c r="G27" s="156">
        <v>51973200</v>
      </c>
      <c r="H27" s="156">
        <v>49325349.100000001</v>
      </c>
      <c r="I27" s="156">
        <f>G27-H27</f>
        <v>2647850.8999999985</v>
      </c>
      <c r="J27" s="156">
        <v>48077609.130000003</v>
      </c>
      <c r="K27" s="158">
        <f>H27-J27</f>
        <v>1247739.9699999988</v>
      </c>
    </row>
    <row r="28" spans="1:11" ht="15.75" x14ac:dyDescent="0.25">
      <c r="A28" s="10"/>
      <c r="B28" s="9"/>
      <c r="C28" s="8" t="s">
        <v>34</v>
      </c>
      <c r="D28" s="8"/>
      <c r="E28" s="8"/>
      <c r="F28" s="8"/>
      <c r="G28" s="156">
        <f>33472025.32+2898000</f>
        <v>36370025.32</v>
      </c>
      <c r="H28" s="156">
        <f>42553849.54+3923000</f>
        <v>46476849.539999999</v>
      </c>
      <c r="I28" s="174">
        <f>G28-H28</f>
        <v>-10106824.219999999</v>
      </c>
      <c r="J28" s="156">
        <f>41290151.32+3762306.75</f>
        <v>45052458.07</v>
      </c>
      <c r="K28" s="158">
        <f>H28-J28</f>
        <v>1424391.4699999988</v>
      </c>
    </row>
    <row r="29" spans="1:11" ht="16.5" thickBot="1" x14ac:dyDescent="0.3">
      <c r="A29" s="17"/>
      <c r="B29" s="13"/>
      <c r="C29" s="18" t="s">
        <v>100</v>
      </c>
      <c r="D29" s="18"/>
      <c r="E29" s="18"/>
      <c r="F29" s="18"/>
      <c r="G29" s="166">
        <v>1680000</v>
      </c>
      <c r="H29" s="166">
        <v>1540000</v>
      </c>
      <c r="I29" s="166">
        <f>G29-H29</f>
        <v>140000</v>
      </c>
      <c r="J29" s="166">
        <v>1445945</v>
      </c>
      <c r="K29" s="167">
        <f>H29-J29</f>
        <v>94055</v>
      </c>
    </row>
    <row r="30" spans="1:11" ht="15.75" x14ac:dyDescent="0.25">
      <c r="A30" s="21"/>
      <c r="B30" s="22" t="s">
        <v>101</v>
      </c>
      <c r="C30" s="22"/>
      <c r="D30" s="23"/>
      <c r="E30" s="23"/>
      <c r="F30" s="23"/>
      <c r="G30" s="153"/>
      <c r="H30" s="153"/>
      <c r="I30" s="152"/>
      <c r="J30" s="153"/>
      <c r="K30" s="154"/>
    </row>
    <row r="31" spans="1:11" ht="15.75" x14ac:dyDescent="0.25">
      <c r="A31" s="10"/>
      <c r="B31" s="8"/>
      <c r="C31" s="8" t="s">
        <v>34</v>
      </c>
      <c r="D31" s="8"/>
      <c r="E31" s="8"/>
      <c r="F31" s="8"/>
      <c r="G31" s="156">
        <v>2835000</v>
      </c>
      <c r="H31" s="156">
        <v>4135009.63</v>
      </c>
      <c r="I31" s="174">
        <f>G31-H31</f>
        <v>-1300009.6299999999</v>
      </c>
      <c r="J31" s="156">
        <v>3525285.41</v>
      </c>
      <c r="K31" s="158">
        <f>H31-J31</f>
        <v>609724.21999999974</v>
      </c>
    </row>
    <row r="32" spans="1:11" ht="15.75" x14ac:dyDescent="0.25">
      <c r="A32" s="10"/>
      <c r="B32" s="9" t="s">
        <v>102</v>
      </c>
      <c r="C32" s="8"/>
      <c r="D32" s="8"/>
      <c r="E32" s="8"/>
      <c r="F32" s="8"/>
      <c r="G32" s="156"/>
      <c r="H32" s="156"/>
      <c r="I32" s="156"/>
      <c r="J32" s="156"/>
      <c r="K32" s="138"/>
    </row>
    <row r="33" spans="1:11" ht="15.75" x14ac:dyDescent="0.25">
      <c r="A33" s="10"/>
      <c r="B33" s="8"/>
      <c r="C33" s="8" t="s">
        <v>99</v>
      </c>
      <c r="D33" s="8"/>
      <c r="E33" s="8"/>
      <c r="F33" s="8"/>
      <c r="G33" s="156">
        <v>10606446</v>
      </c>
      <c r="H33" s="156">
        <v>10808914.5</v>
      </c>
      <c r="I33" s="174">
        <f t="shared" ref="I33:I57" si="0">G33-H33</f>
        <v>-202468.5</v>
      </c>
      <c r="J33" s="156">
        <v>10643424.479999999</v>
      </c>
      <c r="K33" s="158">
        <f t="shared" ref="K33:K57" si="1">H33-J33</f>
        <v>165490.02000000142</v>
      </c>
    </row>
    <row r="34" spans="1:11" ht="15.75" x14ac:dyDescent="0.25">
      <c r="A34" s="10"/>
      <c r="B34" s="8"/>
      <c r="C34" s="8" t="s">
        <v>34</v>
      </c>
      <c r="D34" s="8"/>
      <c r="E34" s="8"/>
      <c r="F34" s="8"/>
      <c r="G34" s="156">
        <f>4585000+7110000</f>
        <v>11695000</v>
      </c>
      <c r="H34" s="156">
        <f>4360000+9726000</f>
        <v>14086000</v>
      </c>
      <c r="I34" s="174">
        <f t="shared" si="0"/>
        <v>-2391000</v>
      </c>
      <c r="J34" s="156">
        <f>4295784.5+9663444.17</f>
        <v>13959228.67</v>
      </c>
      <c r="K34" s="158">
        <f t="shared" si="1"/>
        <v>126771.33000000007</v>
      </c>
    </row>
    <row r="35" spans="1:11" ht="15.75" x14ac:dyDescent="0.25">
      <c r="A35" s="10"/>
      <c r="B35" s="8"/>
      <c r="C35" s="8" t="s">
        <v>100</v>
      </c>
      <c r="D35" s="8"/>
      <c r="E35" s="8"/>
      <c r="F35" s="8"/>
      <c r="G35" s="156">
        <v>500000</v>
      </c>
      <c r="H35" s="156">
        <v>377000</v>
      </c>
      <c r="I35" s="156">
        <f t="shared" si="0"/>
        <v>123000</v>
      </c>
      <c r="J35" s="156">
        <v>331000</v>
      </c>
      <c r="K35" s="158">
        <f t="shared" si="1"/>
        <v>46000</v>
      </c>
    </row>
    <row r="36" spans="1:11" ht="15.75" x14ac:dyDescent="0.25">
      <c r="A36" s="10"/>
      <c r="B36" s="9" t="s">
        <v>103</v>
      </c>
      <c r="C36" s="8"/>
      <c r="D36" s="8"/>
      <c r="E36" s="8"/>
      <c r="F36" s="8"/>
      <c r="G36" s="156"/>
      <c r="H36" s="156"/>
      <c r="I36" s="156"/>
      <c r="J36" s="156"/>
      <c r="K36" s="158"/>
    </row>
    <row r="37" spans="1:11" ht="15.75" x14ac:dyDescent="0.25">
      <c r="A37" s="10"/>
      <c r="B37" s="8"/>
      <c r="C37" s="8" t="s">
        <v>99</v>
      </c>
      <c r="D37" s="8"/>
      <c r="E37" s="8"/>
      <c r="F37" s="8"/>
      <c r="G37" s="156">
        <v>3159006</v>
      </c>
      <c r="H37" s="156">
        <v>3211080.5</v>
      </c>
      <c r="I37" s="174">
        <f t="shared" si="0"/>
        <v>-52074.5</v>
      </c>
      <c r="J37" s="156">
        <v>3189320.56</v>
      </c>
      <c r="K37" s="158">
        <f t="shared" si="1"/>
        <v>21759.939999999944</v>
      </c>
    </row>
    <row r="38" spans="1:11" ht="15.75" x14ac:dyDescent="0.25">
      <c r="A38" s="10"/>
      <c r="B38" s="8"/>
      <c r="C38" s="8" t="s">
        <v>34</v>
      </c>
      <c r="D38" s="8"/>
      <c r="E38" s="8"/>
      <c r="F38" s="8"/>
      <c r="G38" s="156">
        <f>3042040+4519970.73</f>
        <v>7562010.7300000004</v>
      </c>
      <c r="H38" s="156">
        <f>2942040+3256970.73</f>
        <v>6199010.7300000004</v>
      </c>
      <c r="I38" s="156">
        <f t="shared" si="0"/>
        <v>1363000</v>
      </c>
      <c r="J38" s="156">
        <f>2924108.33+3256218.74</f>
        <v>6180327.0700000003</v>
      </c>
      <c r="K38" s="158">
        <f t="shared" si="1"/>
        <v>18683.660000000149</v>
      </c>
    </row>
    <row r="39" spans="1:11" ht="15.75" x14ac:dyDescent="0.25">
      <c r="A39" s="10"/>
      <c r="B39" s="8"/>
      <c r="C39" s="8" t="s">
        <v>100</v>
      </c>
      <c r="D39" s="8"/>
      <c r="E39" s="8"/>
      <c r="F39" s="8"/>
      <c r="G39" s="156">
        <v>2250000</v>
      </c>
      <c r="H39" s="156">
        <v>2011000</v>
      </c>
      <c r="I39" s="156">
        <f t="shared" si="0"/>
        <v>239000</v>
      </c>
      <c r="J39" s="156">
        <v>86000</v>
      </c>
      <c r="K39" s="158">
        <f t="shared" si="1"/>
        <v>1925000</v>
      </c>
    </row>
    <row r="40" spans="1:11" ht="15.75" x14ac:dyDescent="0.25">
      <c r="A40" s="10"/>
      <c r="B40" s="9" t="s">
        <v>104</v>
      </c>
      <c r="C40" s="9"/>
      <c r="D40" s="8"/>
      <c r="E40" s="8"/>
      <c r="F40" s="8"/>
      <c r="G40" s="156"/>
      <c r="H40" s="156"/>
      <c r="I40" s="156"/>
      <c r="J40" s="156"/>
      <c r="K40" s="158"/>
    </row>
    <row r="41" spans="1:11" ht="15.75" x14ac:dyDescent="0.25">
      <c r="A41" s="10"/>
      <c r="B41" s="8"/>
      <c r="C41" s="8" t="s">
        <v>99</v>
      </c>
      <c r="D41" s="8"/>
      <c r="E41" s="8"/>
      <c r="F41" s="8"/>
      <c r="G41" s="155">
        <v>8965361</v>
      </c>
      <c r="H41" s="155">
        <v>8902258.5</v>
      </c>
      <c r="I41" s="156">
        <f t="shared" si="0"/>
        <v>63102.5</v>
      </c>
      <c r="J41" s="156">
        <v>8533828.209999999</v>
      </c>
      <c r="K41" s="158">
        <f t="shared" si="1"/>
        <v>368430.29000000097</v>
      </c>
    </row>
    <row r="42" spans="1:11" ht="15.75" x14ac:dyDescent="0.25">
      <c r="A42" s="10"/>
      <c r="B42" s="8"/>
      <c r="C42" s="8" t="s">
        <v>34</v>
      </c>
      <c r="D42" s="8"/>
      <c r="E42" s="8"/>
      <c r="F42" s="8"/>
      <c r="G42" s="155">
        <f>6748784+750000</f>
        <v>7498784</v>
      </c>
      <c r="H42" s="155">
        <f>6978096.83+1750000</f>
        <v>8728096.8300000001</v>
      </c>
      <c r="I42" s="174">
        <f t="shared" si="0"/>
        <v>-1229312.83</v>
      </c>
      <c r="J42" s="156">
        <f>6735153.87+1698824</f>
        <v>8433977.870000001</v>
      </c>
      <c r="K42" s="158">
        <f t="shared" si="1"/>
        <v>294118.95999999903</v>
      </c>
    </row>
    <row r="43" spans="1:11" ht="15.75" x14ac:dyDescent="0.25">
      <c r="A43" s="10"/>
      <c r="B43" s="8"/>
      <c r="C43" s="8" t="s">
        <v>100</v>
      </c>
      <c r="D43" s="8"/>
      <c r="E43" s="8"/>
      <c r="F43" s="8"/>
      <c r="G43" s="156">
        <v>621250</v>
      </c>
      <c r="H43" s="156">
        <v>682947</v>
      </c>
      <c r="I43" s="174">
        <f t="shared" si="0"/>
        <v>-61697</v>
      </c>
      <c r="J43" s="156">
        <v>165500</v>
      </c>
      <c r="K43" s="158">
        <f t="shared" si="1"/>
        <v>517447</v>
      </c>
    </row>
    <row r="44" spans="1:11" ht="15.75" x14ac:dyDescent="0.25">
      <c r="A44" s="10"/>
      <c r="B44" s="9" t="s">
        <v>105</v>
      </c>
      <c r="C44" s="9"/>
      <c r="D44" s="8"/>
      <c r="E44" s="8"/>
      <c r="F44" s="8"/>
      <c r="G44" s="156"/>
      <c r="H44" s="156"/>
      <c r="I44" s="156"/>
      <c r="J44" s="156"/>
      <c r="K44" s="158"/>
    </row>
    <row r="45" spans="1:11" ht="15.75" x14ac:dyDescent="0.25">
      <c r="A45" s="10"/>
      <c r="B45" s="8" t="s">
        <v>106</v>
      </c>
      <c r="C45" s="8"/>
      <c r="D45" s="8"/>
      <c r="E45" s="8"/>
      <c r="F45" s="8"/>
      <c r="G45" s="156"/>
      <c r="H45" s="156"/>
      <c r="I45" s="156"/>
      <c r="J45" s="156"/>
      <c r="K45" s="158"/>
    </row>
    <row r="46" spans="1:11" ht="15.75" x14ac:dyDescent="0.25">
      <c r="A46" s="10"/>
      <c r="B46" s="8"/>
      <c r="C46" s="8" t="s">
        <v>107</v>
      </c>
      <c r="D46" s="8"/>
      <c r="E46" s="8"/>
      <c r="F46" s="8"/>
      <c r="G46" s="156">
        <v>8072011.6500000004</v>
      </c>
      <c r="H46" s="156">
        <v>8072011.6500000004</v>
      </c>
      <c r="I46" s="156">
        <f t="shared" si="0"/>
        <v>0</v>
      </c>
      <c r="J46" s="156">
        <v>7172449.5099999998</v>
      </c>
      <c r="K46" s="158">
        <f t="shared" si="1"/>
        <v>899562.1400000006</v>
      </c>
    </row>
    <row r="47" spans="1:11" ht="15.75" x14ac:dyDescent="0.25">
      <c r="A47" s="10"/>
      <c r="B47" s="8"/>
      <c r="C47" s="8" t="s">
        <v>108</v>
      </c>
      <c r="D47" s="8"/>
      <c r="E47" s="8"/>
      <c r="F47" s="8"/>
      <c r="G47" s="156">
        <v>17886775.600000001</v>
      </c>
      <c r="H47" s="156">
        <v>17886775.600000001</v>
      </c>
      <c r="I47" s="156">
        <f t="shared" si="0"/>
        <v>0</v>
      </c>
      <c r="J47" s="156">
        <v>16849634.470000003</v>
      </c>
      <c r="K47" s="158">
        <f t="shared" si="1"/>
        <v>1037141.129999999</v>
      </c>
    </row>
    <row r="48" spans="1:11" ht="15.75" x14ac:dyDescent="0.25">
      <c r="A48" s="10"/>
      <c r="B48" s="8" t="s">
        <v>109</v>
      </c>
      <c r="C48" s="8"/>
      <c r="D48" s="8"/>
      <c r="E48" s="8"/>
      <c r="F48" s="8"/>
      <c r="G48" s="156"/>
      <c r="H48" s="156"/>
      <c r="I48" s="156"/>
      <c r="J48" s="156"/>
      <c r="K48" s="158"/>
    </row>
    <row r="49" spans="1:11" ht="15.75" x14ac:dyDescent="0.25">
      <c r="A49" s="10"/>
      <c r="B49" s="8"/>
      <c r="C49" s="8" t="s">
        <v>34</v>
      </c>
      <c r="D49" s="8"/>
      <c r="E49" s="8"/>
      <c r="F49" s="8"/>
      <c r="G49" s="156">
        <v>6574403.7000000002</v>
      </c>
      <c r="H49" s="156">
        <v>6189164.5099999998</v>
      </c>
      <c r="I49" s="156">
        <f t="shared" si="0"/>
        <v>385239.19000000041</v>
      </c>
      <c r="J49" s="156">
        <v>6189164.5099999998</v>
      </c>
      <c r="K49" s="158">
        <f t="shared" si="1"/>
        <v>0</v>
      </c>
    </row>
    <row r="50" spans="1:11" ht="15.75" x14ac:dyDescent="0.25">
      <c r="A50" s="10"/>
      <c r="B50" s="8"/>
      <c r="C50" s="8" t="s">
        <v>100</v>
      </c>
      <c r="D50" s="8"/>
      <c r="E50" s="8"/>
      <c r="F50" s="8"/>
      <c r="G50" s="156">
        <v>2700000</v>
      </c>
      <c r="H50" s="156">
        <v>3300000</v>
      </c>
      <c r="I50" s="174">
        <f t="shared" si="0"/>
        <v>-600000</v>
      </c>
      <c r="J50" s="156">
        <v>3299000</v>
      </c>
      <c r="K50" s="158">
        <f t="shared" si="1"/>
        <v>1000</v>
      </c>
    </row>
    <row r="51" spans="1:11" ht="15.75" x14ac:dyDescent="0.25">
      <c r="A51" s="10"/>
      <c r="B51" s="8" t="s">
        <v>110</v>
      </c>
      <c r="C51" s="8"/>
      <c r="D51" s="8"/>
      <c r="E51" s="8"/>
      <c r="F51" s="8"/>
      <c r="G51" s="156"/>
      <c r="H51" s="156"/>
      <c r="I51" s="156"/>
      <c r="J51" s="156"/>
      <c r="K51" s="158"/>
    </row>
    <row r="52" spans="1:11" ht="15.75" x14ac:dyDescent="0.25">
      <c r="A52" s="10"/>
      <c r="B52" s="8"/>
      <c r="C52" s="8" t="s">
        <v>100</v>
      </c>
      <c r="D52" s="8"/>
      <c r="E52" s="8"/>
      <c r="F52" s="8"/>
      <c r="G52" s="156">
        <v>8500000</v>
      </c>
      <c r="H52" s="156">
        <v>8500000</v>
      </c>
      <c r="I52" s="156">
        <f t="shared" si="0"/>
        <v>0</v>
      </c>
      <c r="J52" s="156">
        <v>8497315.1799999997</v>
      </c>
      <c r="K52" s="158">
        <f t="shared" si="1"/>
        <v>2684.820000000298</v>
      </c>
    </row>
    <row r="53" spans="1:11" ht="15.75" x14ac:dyDescent="0.25">
      <c r="A53" s="10"/>
      <c r="B53" s="8" t="s">
        <v>111</v>
      </c>
      <c r="C53" s="8"/>
      <c r="D53" s="8"/>
      <c r="E53" s="8"/>
      <c r="F53" s="8"/>
      <c r="G53" s="156"/>
      <c r="H53" s="156"/>
      <c r="I53" s="156"/>
      <c r="J53" s="156"/>
      <c r="K53" s="158"/>
    </row>
    <row r="54" spans="1:11" ht="15.75" x14ac:dyDescent="0.25">
      <c r="A54" s="10"/>
      <c r="B54" s="8"/>
      <c r="C54" s="8" t="s">
        <v>34</v>
      </c>
      <c r="D54" s="8"/>
      <c r="E54" s="8"/>
      <c r="F54" s="8"/>
      <c r="G54" s="156">
        <v>1200000</v>
      </c>
      <c r="H54" s="156">
        <v>1280000</v>
      </c>
      <c r="I54" s="174">
        <f t="shared" si="0"/>
        <v>-80000</v>
      </c>
      <c r="J54" s="156">
        <v>1271351.7</v>
      </c>
      <c r="K54" s="158">
        <f t="shared" si="1"/>
        <v>8648.3000000000466</v>
      </c>
    </row>
    <row r="55" spans="1:11" ht="15.75" x14ac:dyDescent="0.25">
      <c r="A55" s="10"/>
      <c r="B55" s="8" t="s">
        <v>112</v>
      </c>
      <c r="C55" s="8"/>
      <c r="D55" s="8"/>
      <c r="E55" s="8"/>
      <c r="F55" s="8"/>
      <c r="G55" s="156"/>
      <c r="H55" s="156"/>
      <c r="I55" s="156"/>
      <c r="J55" s="156"/>
      <c r="K55" s="158"/>
    </row>
    <row r="56" spans="1:11" ht="15.75" x14ac:dyDescent="0.25">
      <c r="A56" s="10"/>
      <c r="B56" s="8"/>
      <c r="C56" s="8" t="s">
        <v>34</v>
      </c>
      <c r="D56" s="8"/>
      <c r="E56" s="8"/>
      <c r="F56" s="8"/>
      <c r="G56" s="156">
        <v>5273800</v>
      </c>
      <c r="H56" s="156">
        <v>6483800</v>
      </c>
      <c r="I56" s="174">
        <f t="shared" si="0"/>
        <v>-1210000</v>
      </c>
      <c r="J56" s="156">
        <v>6384993.4900000002</v>
      </c>
      <c r="K56" s="158">
        <f t="shared" si="1"/>
        <v>98806.509999999776</v>
      </c>
    </row>
    <row r="57" spans="1:11" ht="15.75" x14ac:dyDescent="0.25">
      <c r="A57" s="10"/>
      <c r="B57" s="8"/>
      <c r="C57" s="8" t="s">
        <v>100</v>
      </c>
      <c r="D57" s="8"/>
      <c r="E57" s="8"/>
      <c r="F57" s="8"/>
      <c r="G57" s="156"/>
      <c r="H57" s="156">
        <v>1875218.33</v>
      </c>
      <c r="I57" s="174">
        <f t="shared" si="0"/>
        <v>-1875218.33</v>
      </c>
      <c r="J57" s="156">
        <v>1871554.77</v>
      </c>
      <c r="K57" s="158">
        <f t="shared" si="1"/>
        <v>3663.5600000000559</v>
      </c>
    </row>
    <row r="58" spans="1:11" ht="16.5" thickBot="1" x14ac:dyDescent="0.3">
      <c r="A58" s="17"/>
      <c r="B58" s="13" t="s">
        <v>113</v>
      </c>
      <c r="C58" s="18"/>
      <c r="D58" s="18"/>
      <c r="E58" s="18"/>
      <c r="F58" s="18"/>
      <c r="G58" s="168">
        <f>SUM(G27:G57)</f>
        <v>195923074</v>
      </c>
      <c r="H58" s="168">
        <f>SUM(H27:H57)</f>
        <v>210070486.42000002</v>
      </c>
      <c r="I58" s="181">
        <f>SUM(I27:I57)</f>
        <v>-14147412.42</v>
      </c>
      <c r="J58" s="168">
        <f>SUM(J27:J57)</f>
        <v>201159368.10000002</v>
      </c>
      <c r="K58" s="169">
        <f>SUM(K27:K57)</f>
        <v>8911118.3200000003</v>
      </c>
    </row>
    <row r="59" spans="1:11" ht="15.75" x14ac:dyDescent="0.25">
      <c r="A59" s="24" t="s">
        <v>114</v>
      </c>
      <c r="B59" s="22"/>
      <c r="C59" s="23"/>
      <c r="D59" s="23"/>
      <c r="E59" s="23"/>
      <c r="F59" s="23"/>
      <c r="G59" s="152"/>
      <c r="H59" s="152"/>
      <c r="I59" s="152"/>
      <c r="J59" s="152"/>
      <c r="K59" s="154"/>
    </row>
    <row r="60" spans="1:11" ht="15.75" x14ac:dyDescent="0.25">
      <c r="A60" s="10"/>
      <c r="B60" s="9" t="s">
        <v>98</v>
      </c>
      <c r="C60" s="9"/>
      <c r="D60" s="8"/>
      <c r="E60" s="8"/>
      <c r="F60" s="8"/>
      <c r="G60" s="155"/>
      <c r="H60" s="155"/>
      <c r="I60" s="155"/>
      <c r="J60" s="155"/>
      <c r="K60" s="157"/>
    </row>
    <row r="61" spans="1:11" ht="15.75" x14ac:dyDescent="0.25">
      <c r="A61" s="10"/>
      <c r="B61" s="8"/>
      <c r="C61" s="8" t="s">
        <v>100</v>
      </c>
      <c r="D61" s="8"/>
      <c r="E61" s="8"/>
      <c r="F61" s="8"/>
      <c r="G61" s="156">
        <v>28980737.350000001</v>
      </c>
      <c r="H61" s="156">
        <v>28980737.350000001</v>
      </c>
      <c r="I61" s="156">
        <f>G61-H61</f>
        <v>0</v>
      </c>
      <c r="J61" s="156">
        <v>28720000</v>
      </c>
      <c r="K61" s="158">
        <f>H61-J61</f>
        <v>260737.35000000149</v>
      </c>
    </row>
    <row r="62" spans="1:11" ht="15.75" x14ac:dyDescent="0.25">
      <c r="A62" s="10"/>
      <c r="B62" s="9" t="s">
        <v>102</v>
      </c>
      <c r="C62" s="8"/>
      <c r="D62" s="8"/>
      <c r="E62" s="8"/>
      <c r="F62" s="8"/>
      <c r="G62" s="156"/>
      <c r="H62" s="156"/>
      <c r="I62" s="156"/>
      <c r="J62" s="156"/>
      <c r="K62" s="158"/>
    </row>
    <row r="63" spans="1:11" ht="15.75" x14ac:dyDescent="0.25">
      <c r="A63" s="10"/>
      <c r="B63" s="8"/>
      <c r="C63" s="8" t="s">
        <v>100</v>
      </c>
      <c r="D63" s="8"/>
      <c r="E63" s="8"/>
      <c r="F63" s="8"/>
      <c r="G63" s="156">
        <v>400000</v>
      </c>
      <c r="H63" s="156">
        <v>400000</v>
      </c>
      <c r="I63" s="156">
        <f t="shared" ref="I63:I69" si="2">G63-H63</f>
        <v>0</v>
      </c>
      <c r="J63" s="156">
        <v>398000</v>
      </c>
      <c r="K63" s="158">
        <f t="shared" ref="K63:K69" si="3">H63-J63</f>
        <v>2000</v>
      </c>
    </row>
    <row r="64" spans="1:11" ht="15.75" x14ac:dyDescent="0.25">
      <c r="A64" s="10"/>
      <c r="B64" s="9" t="s">
        <v>103</v>
      </c>
      <c r="C64" s="8"/>
      <c r="D64" s="8"/>
      <c r="E64" s="8"/>
      <c r="F64" s="8"/>
      <c r="G64" s="156"/>
      <c r="H64" s="156"/>
      <c r="I64" s="156"/>
      <c r="J64" s="156"/>
      <c r="K64" s="158"/>
    </row>
    <row r="65" spans="1:11" ht="15.75" x14ac:dyDescent="0.25">
      <c r="A65" s="10"/>
      <c r="B65" s="8"/>
      <c r="C65" s="8" t="s">
        <v>100</v>
      </c>
      <c r="D65" s="8"/>
      <c r="E65" s="8"/>
      <c r="F65" s="8"/>
      <c r="G65" s="156">
        <v>510000</v>
      </c>
      <c r="H65" s="156">
        <v>510000</v>
      </c>
      <c r="I65" s="156">
        <f t="shared" si="2"/>
        <v>0</v>
      </c>
      <c r="J65" s="156">
        <v>509755.82</v>
      </c>
      <c r="K65" s="158">
        <f t="shared" si="3"/>
        <v>244.17999999999302</v>
      </c>
    </row>
    <row r="66" spans="1:11" ht="15.75" x14ac:dyDescent="0.25">
      <c r="A66" s="10"/>
      <c r="B66" s="9" t="s">
        <v>104</v>
      </c>
      <c r="C66" s="8"/>
      <c r="D66" s="8"/>
      <c r="E66" s="8"/>
      <c r="F66" s="8"/>
      <c r="G66" s="156"/>
      <c r="H66" s="156"/>
      <c r="I66" s="156"/>
      <c r="J66" s="156"/>
      <c r="K66" s="158"/>
    </row>
    <row r="67" spans="1:11" ht="15.75" x14ac:dyDescent="0.25">
      <c r="A67" s="10"/>
      <c r="B67" s="8"/>
      <c r="C67" s="8" t="s">
        <v>100</v>
      </c>
      <c r="D67" s="8"/>
      <c r="E67" s="8"/>
      <c r="F67" s="8"/>
      <c r="G67" s="156">
        <v>432553</v>
      </c>
      <c r="H67" s="156">
        <v>432553</v>
      </c>
      <c r="I67" s="156">
        <f t="shared" si="2"/>
        <v>0</v>
      </c>
      <c r="J67" s="156">
        <v>0</v>
      </c>
      <c r="K67" s="158">
        <f t="shared" si="3"/>
        <v>432553</v>
      </c>
    </row>
    <row r="68" spans="1:11" ht="15.75" x14ac:dyDescent="0.25">
      <c r="A68" s="10"/>
      <c r="B68" s="9" t="s">
        <v>105</v>
      </c>
      <c r="C68" s="8"/>
      <c r="D68" s="8"/>
      <c r="E68" s="8"/>
      <c r="F68" s="8"/>
      <c r="G68" s="156"/>
      <c r="H68" s="156"/>
      <c r="I68" s="156"/>
      <c r="J68" s="156"/>
      <c r="K68" s="158"/>
    </row>
    <row r="69" spans="1:11" ht="15.75" x14ac:dyDescent="0.25">
      <c r="A69" s="10"/>
      <c r="B69" s="8"/>
      <c r="C69" s="8" t="s">
        <v>100</v>
      </c>
      <c r="D69" s="8"/>
      <c r="E69" s="8"/>
      <c r="F69" s="8"/>
      <c r="G69" s="159">
        <v>235922.74</v>
      </c>
      <c r="H69" s="159">
        <v>235922.74</v>
      </c>
      <c r="I69" s="156">
        <f t="shared" si="2"/>
        <v>0</v>
      </c>
      <c r="J69" s="159">
        <v>0</v>
      </c>
      <c r="K69" s="158">
        <f t="shared" si="3"/>
        <v>235922.74</v>
      </c>
    </row>
    <row r="70" spans="1:11" ht="15.75" x14ac:dyDescent="0.25">
      <c r="A70" s="11"/>
      <c r="B70" s="9" t="s">
        <v>115</v>
      </c>
      <c r="C70" s="9"/>
      <c r="D70" s="9"/>
      <c r="E70" s="9"/>
      <c r="F70" s="9"/>
      <c r="G70" s="164">
        <f>SUM(G61:G69)</f>
        <v>30559213.09</v>
      </c>
      <c r="H70" s="164">
        <f>SUM(H61:H69)</f>
        <v>30559213.09</v>
      </c>
      <c r="I70" s="164">
        <f>SUM(I61:I69)</f>
        <v>0</v>
      </c>
      <c r="J70" s="164">
        <f>SUM(J61:J69)</f>
        <v>29627755.82</v>
      </c>
      <c r="K70" s="165">
        <f>SUM(K61:K69)</f>
        <v>931457.27000000142</v>
      </c>
    </row>
    <row r="71" spans="1:11" ht="15.75" x14ac:dyDescent="0.25">
      <c r="A71" s="11" t="s">
        <v>116</v>
      </c>
      <c r="B71" s="9"/>
      <c r="C71" s="9"/>
      <c r="D71" s="9"/>
      <c r="E71" s="9"/>
      <c r="F71" s="9"/>
      <c r="G71" s="170">
        <f>G58+G70</f>
        <v>226482287.09</v>
      </c>
      <c r="H71" s="170">
        <f>H58+H70</f>
        <v>240629699.51000002</v>
      </c>
      <c r="I71" s="182">
        <f>I58+I70</f>
        <v>-14147412.42</v>
      </c>
      <c r="J71" s="170">
        <f>J58+J70</f>
        <v>230787123.92000002</v>
      </c>
      <c r="K71" s="171">
        <f>K58+K70</f>
        <v>9842575.5900000017</v>
      </c>
    </row>
    <row r="72" spans="1:11" ht="16.5" thickBot="1" x14ac:dyDescent="0.3">
      <c r="A72" s="12" t="s">
        <v>39</v>
      </c>
      <c r="B72" s="13"/>
      <c r="C72" s="13"/>
      <c r="D72" s="13"/>
      <c r="E72" s="13"/>
      <c r="F72" s="13"/>
      <c r="G72" s="180">
        <f>G23-G71</f>
        <v>-30559213.090000004</v>
      </c>
      <c r="H72" s="180">
        <f>H23-H71</f>
        <v>-44706625.51000002</v>
      </c>
      <c r="I72" s="172">
        <f>I23-I71</f>
        <v>14147412.42</v>
      </c>
      <c r="J72" s="180">
        <f>J23-J71</f>
        <v>-29564990.140000015</v>
      </c>
      <c r="K72" s="183">
        <f>K23-K71</f>
        <v>-15141635.370000001</v>
      </c>
    </row>
    <row r="73" spans="1:11" ht="15.75" x14ac:dyDescent="0.25">
      <c r="A73" s="8"/>
      <c r="B73" s="8"/>
      <c r="C73" s="8"/>
      <c r="D73" s="8"/>
      <c r="E73" s="8"/>
      <c r="F73" s="8"/>
      <c r="G73" s="155"/>
      <c r="H73" s="155"/>
      <c r="I73" s="155"/>
      <c r="J73" s="155"/>
      <c r="K73" s="155"/>
    </row>
  </sheetData>
  <sheetProtection algorithmName="SHA-512" hashValue="2DmqT8xe+IPWZKmiUir6Z2WLQC0+p/fr6ILqfOv9hfb7Maa5BtaMLU4mXvm+blXpM9iX2fLEBCY9LcsJwjxZkQ==" saltValue="h6NUQ+QZQjBo1hzqZCDWQQ==" spinCount="100000" sheet="1" objects="1" scenarios="1" selectLockedCells="1" selectUnlockedCells="1"/>
  <mergeCells count="9">
    <mergeCell ref="D20:E20"/>
    <mergeCell ref="D21:E21"/>
    <mergeCell ref="A1:K1"/>
    <mergeCell ref="A2:K2"/>
    <mergeCell ref="A3:K3"/>
    <mergeCell ref="A5:E6"/>
    <mergeCell ref="G5:H5"/>
    <mergeCell ref="J5:J6"/>
    <mergeCell ref="F5:F6"/>
  </mergeCells>
  <printOptions horizontalCentered="1"/>
  <pageMargins left="1" right="1" top="1.5" bottom="1" header="0.5" footer="0.5"/>
  <pageSetup scale="77" firstPageNumber="8" orientation="landscape" useFirstPageNumber="1" r:id="rId1"/>
  <headerFooter>
    <oddFooter>&amp;C&amp;"Times New Roman,Regular"&amp;10&amp;P</oddFooter>
  </headerFooter>
  <rowBreaks count="2" manualBreakCount="2">
    <brk id="29" max="10" man="1"/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4-Position</vt:lpstr>
      <vt:lpstr>5-performance</vt:lpstr>
      <vt:lpstr>6-Equity</vt:lpstr>
      <vt:lpstr>7-Cash Flow</vt:lpstr>
      <vt:lpstr>8-10-SCBAA</vt:lpstr>
      <vt:lpstr>'4-Position'!Print_Area</vt:lpstr>
      <vt:lpstr>'5-performance'!Print_Area</vt:lpstr>
      <vt:lpstr>'6-Equity'!Print_Area</vt:lpstr>
      <vt:lpstr>'7-Cash Flow'!Print_Area</vt:lpstr>
      <vt:lpstr>'8-10-SCBAA'!Print_Area</vt:lpstr>
      <vt:lpstr>'8-10-SCBAA'!Print_Titles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COA-Municipality of Mapandan, Pangasinan</dc:creator>
  <cp:lastModifiedBy>ITO-WADAU</cp:lastModifiedBy>
  <cp:lastPrinted>2026-06-22T10:28:51Z</cp:lastPrinted>
  <dcterms:created xsi:type="dcterms:W3CDTF">2021-04-15T00:31:01Z</dcterms:created>
  <dcterms:modified xsi:type="dcterms:W3CDTF">2026-09-28T03:40:32Z</dcterms:modified>
</cp:coreProperties>
</file>