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showInkAnnotation="0"/>
  <mc:AlternateContent xmlns:mc="http://schemas.openxmlformats.org/markup-compatibility/2006">
    <mc:Choice Requires="x15">
      <x15ac:absPath xmlns:x15ac="http://schemas.microsoft.com/office/spreadsheetml/2010/11/ac" url="C:\Users\coa\OneDrive - coa.gov.ph\Desktop\Region-01\Mapandan_Pangasinan_aar2023\MapandanPang2023_aar\AAR\"/>
    </mc:Choice>
  </mc:AlternateContent>
  <xr:revisionPtr revIDLastSave="1" documentId="11_62B59DD6E928BAAE803AF785E0E16FFC34CD0B52" xr6:coauthVersionLast="36" xr6:coauthVersionMax="36" xr10:uidLastSave="{AA81C793-3946-4D00-BFA5-6FBA777C3375}"/>
  <bookViews>
    <workbookView xWindow="-108" yWindow="-108" windowWidth="23256" windowHeight="13896" xr2:uid="{00000000-000D-0000-FFFF-FFFF00000000}"/>
  </bookViews>
  <sheets>
    <sheet name="4-Position" sheetId="1" r:id="rId1"/>
    <sheet name="5-performance" sheetId="2" r:id="rId2"/>
    <sheet name="6-Equity" sheetId="3" r:id="rId3"/>
    <sheet name="7-Cash Flow" sheetId="4" r:id="rId4"/>
    <sheet name="8-9-SCBAA" sheetId="7" r:id="rId5"/>
  </sheets>
  <definedNames>
    <definedName name="_xlnm.Print_Area" localSheetId="0">'4-Position'!$A$1:$G$45</definedName>
    <definedName name="_xlnm.Print_Area" localSheetId="1">'5-performance'!$A$1:$G$29</definedName>
    <definedName name="_xlnm.Print_Area" localSheetId="2">'6-Equity'!$A$1:$G$18</definedName>
    <definedName name="_xlnm.Print_Area" localSheetId="3">'7-Cash Flow'!$A$1:$E$43</definedName>
    <definedName name="_xlnm.Print_Area" localSheetId="4">'8-9-SCBAA'!$A$1:$J$71</definedName>
    <definedName name="_xlnm.Print_Titles" localSheetId="4">'8-9-SCBAA'!$A:$E,'8-9-SCBAA'!$6:$7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7" l="1"/>
  <c r="J33" i="7"/>
  <c r="I11" i="7"/>
  <c r="J34" i="7"/>
  <c r="H34" i="7"/>
  <c r="G11" i="7"/>
  <c r="F11" i="7"/>
  <c r="H22" i="7"/>
  <c r="H16" i="7"/>
  <c r="H17" i="7"/>
  <c r="H18" i="7"/>
  <c r="H12" i="7"/>
  <c r="H13" i="7"/>
  <c r="J11" i="7" l="1"/>
  <c r="I29" i="7"/>
  <c r="I45" i="7"/>
  <c r="I41" i="7"/>
  <c r="I37" i="7"/>
  <c r="G45" i="7"/>
  <c r="G41" i="7"/>
  <c r="G37" i="7"/>
  <c r="G29" i="7"/>
  <c r="F45" i="7"/>
  <c r="F41" i="7"/>
  <c r="F37" i="7"/>
  <c r="F29" i="7"/>
  <c r="G22" i="1"/>
  <c r="E22" i="1"/>
  <c r="E14" i="1"/>
  <c r="G61" i="7" l="1"/>
  <c r="E38" i="4"/>
  <c r="E37" i="4"/>
  <c r="E34" i="4"/>
  <c r="E30" i="4"/>
  <c r="E29" i="4"/>
  <c r="E22" i="4"/>
  <c r="E15" i="4"/>
  <c r="G14" i="3"/>
  <c r="G11" i="3"/>
  <c r="G23" i="2"/>
  <c r="G16" i="2"/>
  <c r="G38" i="1"/>
  <c r="G34" i="1"/>
  <c r="G14" i="1"/>
  <c r="E23" i="4" l="1"/>
  <c r="E39" i="4" s="1"/>
  <c r="E41" i="4" s="1"/>
  <c r="G24" i="2"/>
  <c r="G27" i="2" s="1"/>
  <c r="G15" i="3"/>
  <c r="G39" i="1"/>
  <c r="G43" i="1" s="1"/>
  <c r="G23" i="1"/>
  <c r="F69" i="7" l="1"/>
  <c r="J66" i="7"/>
  <c r="H66" i="7"/>
  <c r="J65" i="7"/>
  <c r="J38" i="7"/>
  <c r="H38" i="7"/>
  <c r="J60" i="7"/>
  <c r="C15" i="4" l="1"/>
  <c r="J22" i="7" l="1"/>
  <c r="G23" i="7"/>
  <c r="I23" i="7"/>
  <c r="F23" i="7"/>
  <c r="D37" i="4"/>
  <c r="C37" i="4"/>
  <c r="C34" i="4"/>
  <c r="D29" i="4"/>
  <c r="C29" i="4"/>
  <c r="F19" i="7"/>
  <c r="F14" i="7"/>
  <c r="F61" i="7"/>
  <c r="F70" i="7" s="1"/>
  <c r="I69" i="7"/>
  <c r="G69" i="7"/>
  <c r="J68" i="7"/>
  <c r="H68" i="7"/>
  <c r="J67" i="7"/>
  <c r="J64" i="7"/>
  <c r="H64" i="7"/>
  <c r="I61" i="7"/>
  <c r="H60" i="7"/>
  <c r="J59" i="7"/>
  <c r="J58" i="7"/>
  <c r="H58" i="7"/>
  <c r="J56" i="7"/>
  <c r="H56" i="7"/>
  <c r="J55" i="7"/>
  <c r="H55" i="7"/>
  <c r="J53" i="7"/>
  <c r="H53" i="7"/>
  <c r="J52" i="7"/>
  <c r="H52" i="7"/>
  <c r="J50" i="7"/>
  <c r="H50" i="7"/>
  <c r="J49" i="7"/>
  <c r="H49" i="7"/>
  <c r="J46" i="7"/>
  <c r="H46" i="7"/>
  <c r="J45" i="7"/>
  <c r="H45" i="7"/>
  <c r="J44" i="7"/>
  <c r="H44" i="7"/>
  <c r="J42" i="7"/>
  <c r="H42" i="7"/>
  <c r="J41" i="7"/>
  <c r="H41" i="7"/>
  <c r="J40" i="7"/>
  <c r="H40" i="7"/>
  <c r="J37" i="7"/>
  <c r="H37" i="7"/>
  <c r="J36" i="7"/>
  <c r="H36" i="7"/>
  <c r="H33" i="7"/>
  <c r="J32" i="7"/>
  <c r="H32" i="7"/>
  <c r="J30" i="7"/>
  <c r="H30" i="7"/>
  <c r="J29" i="7"/>
  <c r="H29" i="7"/>
  <c r="J28" i="7"/>
  <c r="H28" i="7"/>
  <c r="J21" i="7"/>
  <c r="H21" i="7"/>
  <c r="H23" i="7" s="1"/>
  <c r="I19" i="7"/>
  <c r="G19" i="7"/>
  <c r="J18" i="7"/>
  <c r="J17" i="7"/>
  <c r="J16" i="7"/>
  <c r="I14" i="7"/>
  <c r="G14" i="7"/>
  <c r="J13" i="7"/>
  <c r="J12" i="7"/>
  <c r="H11" i="7"/>
  <c r="H14" i="7" s="1"/>
  <c r="C30" i="4"/>
  <c r="E16" i="2"/>
  <c r="J23" i="7" l="1"/>
  <c r="H61" i="7"/>
  <c r="F24" i="7"/>
  <c r="I24" i="7"/>
  <c r="G24" i="7"/>
  <c r="J14" i="7"/>
  <c r="H19" i="7"/>
  <c r="I70" i="7"/>
  <c r="J19" i="7"/>
  <c r="G70" i="7"/>
  <c r="J69" i="7"/>
  <c r="H69" i="7"/>
  <c r="J61" i="7"/>
  <c r="J24" i="7" l="1"/>
  <c r="H24" i="7"/>
  <c r="I71" i="7"/>
  <c r="G71" i="7"/>
  <c r="J70" i="7"/>
  <c r="F71" i="7"/>
  <c r="H70" i="7"/>
  <c r="H71" i="7" l="1"/>
  <c r="J71" i="7"/>
  <c r="C38" i="4" l="1"/>
  <c r="C22" i="4"/>
  <c r="E14" i="3"/>
  <c r="E11" i="3"/>
  <c r="E23" i="2"/>
  <c r="E38" i="1"/>
  <c r="E34" i="1"/>
  <c r="C23" i="4" l="1"/>
  <c r="C39" i="4" s="1"/>
  <c r="C41" i="4" s="1"/>
  <c r="E15" i="3"/>
  <c r="E24" i="2"/>
  <c r="E39" i="1"/>
  <c r="E23" i="1"/>
  <c r="E27" i="2" l="1"/>
  <c r="E43" i="1"/>
</calcChain>
</file>

<file path=xl/sharedStrings.xml><?xml version="1.0" encoding="utf-8"?>
<sst xmlns="http://schemas.openxmlformats.org/spreadsheetml/2006/main" count="217" uniqueCount="158">
  <si>
    <t>Municipality of Mapandan</t>
  </si>
  <si>
    <t>Note</t>
  </si>
  <si>
    <t>ASSETS</t>
  </si>
  <si>
    <t>Current Assets</t>
  </si>
  <si>
    <t>Cash and Cash Equivalents</t>
  </si>
  <si>
    <t>Investments</t>
  </si>
  <si>
    <t>Receivables</t>
  </si>
  <si>
    <t>Inventories</t>
  </si>
  <si>
    <t>Total Current Assets</t>
  </si>
  <si>
    <t>Non-Current Assets</t>
  </si>
  <si>
    <t xml:space="preserve">Property, Plant and Equipment </t>
  </si>
  <si>
    <t>Biological Assets</t>
  </si>
  <si>
    <t>Total Non-Current Assets</t>
  </si>
  <si>
    <t>Total Assets</t>
  </si>
  <si>
    <t>LIABILITIES</t>
  </si>
  <si>
    <t>Current Liabilities</t>
  </si>
  <si>
    <t>Financial Liabilities</t>
  </si>
  <si>
    <t>Inter-Agency Payables</t>
  </si>
  <si>
    <t>Intra-Agency Payables</t>
  </si>
  <si>
    <t>Trust Liabilities</t>
  </si>
  <si>
    <t>Deferred Credits/Unearned Income</t>
  </si>
  <si>
    <t>Other Payables</t>
  </si>
  <si>
    <t>Total Current Liabilities</t>
  </si>
  <si>
    <t>Non-Current Liabilities</t>
  </si>
  <si>
    <t>Total Non-Current Liabilities</t>
  </si>
  <si>
    <t>Total Liabilities</t>
  </si>
  <si>
    <t>NET ASSETS/EQUITY</t>
  </si>
  <si>
    <t>Government Equity</t>
  </si>
  <si>
    <t>Total Liabilities and Net Assets/Equity</t>
  </si>
  <si>
    <t>Revenue</t>
  </si>
  <si>
    <t>Tax Revenue</t>
  </si>
  <si>
    <t>Share from Internal Revenue Collections</t>
  </si>
  <si>
    <t>Service and Business Income</t>
  </si>
  <si>
    <t>Other Income</t>
  </si>
  <si>
    <t>Total Revenue</t>
  </si>
  <si>
    <t>Less: Current Operating Expenses</t>
  </si>
  <si>
    <t>Personnel Services</t>
  </si>
  <si>
    <t>Maintenance and Other Operating Expenses</t>
  </si>
  <si>
    <t>Non-cash Expenses</t>
  </si>
  <si>
    <t>Financial Expenses</t>
  </si>
  <si>
    <t>Surplus(Deficit) for the period</t>
  </si>
  <si>
    <t>Prior Period Errors</t>
  </si>
  <si>
    <t>Add (Deduct) Changes in net assets/equity during the year</t>
  </si>
  <si>
    <t>Surplus (Deficit) for the period</t>
  </si>
  <si>
    <t>Total recognized revenue and expenses for the period</t>
  </si>
  <si>
    <t>Cash Flows from Operating Activities</t>
  </si>
  <si>
    <t>Cash Inflows</t>
  </si>
  <si>
    <t xml:space="preserve">     Collection from taxpayers</t>
  </si>
  <si>
    <t xml:space="preserve">     Share from Internal Revenue Allotment</t>
  </si>
  <si>
    <t xml:space="preserve">     Receipts from business/service income</t>
  </si>
  <si>
    <t xml:space="preserve">     Interest Income</t>
  </si>
  <si>
    <t xml:space="preserve">     Other Receipts</t>
  </si>
  <si>
    <t>Cash Outflows</t>
  </si>
  <si>
    <t xml:space="preserve">    Payment of expenses</t>
  </si>
  <si>
    <t xml:space="preserve">    Payments to suppliers and creditors</t>
  </si>
  <si>
    <t xml:space="preserve">    Payments to employees</t>
  </si>
  <si>
    <t xml:space="preserve">    Interest Expense</t>
  </si>
  <si>
    <t xml:space="preserve">    Other Expenses</t>
  </si>
  <si>
    <t>Net Cash Flows from Operating Activities</t>
  </si>
  <si>
    <t>Cash Flows from Investing Activities</t>
  </si>
  <si>
    <t xml:space="preserve">Cash Inflows </t>
  </si>
  <si>
    <t>Net Cash Flows from  Investing Activities</t>
  </si>
  <si>
    <t>Cash Flows from Financing Activities</t>
  </si>
  <si>
    <t xml:space="preserve">     Proceeds from Loans</t>
  </si>
  <si>
    <t xml:space="preserve">    Payment of loan amortization</t>
  </si>
  <si>
    <t>Net Cash Flows from Financing Activities</t>
  </si>
  <si>
    <t>Add: Cash at the Beginning of the year</t>
  </si>
  <si>
    <t>Cash Balance at the End of the Year</t>
  </si>
  <si>
    <t>Statement of  Financial Position</t>
  </si>
  <si>
    <t>All Funds</t>
  </si>
  <si>
    <t>5</t>
  </si>
  <si>
    <t>6</t>
  </si>
  <si>
    <t>7</t>
  </si>
  <si>
    <t>8</t>
  </si>
  <si>
    <t>9</t>
  </si>
  <si>
    <t>12</t>
  </si>
  <si>
    <t>LIABILITIES AND NET ASSETS/EQUITY</t>
  </si>
  <si>
    <t>Statement of  Financial Performance</t>
  </si>
  <si>
    <t>Total Current Operating Expenses</t>
  </si>
  <si>
    <t>Surplus (Deficit) from Current Operations</t>
  </si>
  <si>
    <t>Transfers, Assistance and Subsidy To</t>
  </si>
  <si>
    <t>Statement of Changes in Net Assets/Equity</t>
  </si>
  <si>
    <t>Total Cash Provided by Operating, Investing and Financing Activities</t>
  </si>
  <si>
    <t>Statement of Cash Flows</t>
  </si>
  <si>
    <t>Statement of Comparison of Budget and Actual Amounts</t>
  </si>
  <si>
    <t>Particulars</t>
  </si>
  <si>
    <t>Budgeted Amounts</t>
  </si>
  <si>
    <t>Actual Amounts</t>
  </si>
  <si>
    <t>Original</t>
  </si>
  <si>
    <t>Final</t>
  </si>
  <si>
    <t xml:space="preserve">A.  Local Sources </t>
  </si>
  <si>
    <t>1.  Tax Revenue</t>
  </si>
  <si>
    <t>a.  Tax Revenue - Property</t>
  </si>
  <si>
    <t>b.  Tax Revenue - Goods and Services</t>
  </si>
  <si>
    <t>c.  Other Local Taxes</t>
  </si>
  <si>
    <t>Total Tax Revenue</t>
  </si>
  <si>
    <t>2.  Non-Tax Revenue</t>
  </si>
  <si>
    <t>a.  Service Income</t>
  </si>
  <si>
    <t>b.  Business Income</t>
  </si>
  <si>
    <t>c.  Other Income and Receipts</t>
  </si>
  <si>
    <t>Total Non-Tax Revenue</t>
  </si>
  <si>
    <t>B.  External Sources</t>
  </si>
  <si>
    <t>Total Revenue and Receipts</t>
  </si>
  <si>
    <t xml:space="preserve">Expenditures </t>
  </si>
  <si>
    <t>Current Appropriations</t>
  </si>
  <si>
    <t xml:space="preserve">General Public Services </t>
  </si>
  <si>
    <t>Personal Services</t>
  </si>
  <si>
    <t>Capital Outlay</t>
  </si>
  <si>
    <t>Education</t>
  </si>
  <si>
    <t>Health, Nutrition and Population Control</t>
  </si>
  <si>
    <t>Social Services and Social Welfare</t>
  </si>
  <si>
    <t>Economic Services</t>
  </si>
  <si>
    <t>Other Purposes:</t>
  </si>
  <si>
    <t>Debt Service</t>
  </si>
  <si>
    <t>Financial Expense</t>
  </si>
  <si>
    <t>Amortization</t>
  </si>
  <si>
    <t>LDRRMF</t>
  </si>
  <si>
    <t>20% Development Fund</t>
  </si>
  <si>
    <t>Allocation for Senior Citizens and PWD</t>
  </si>
  <si>
    <t>Others</t>
  </si>
  <si>
    <t>Total Current Appropriations</t>
  </si>
  <si>
    <t>Continuing Appropriations</t>
  </si>
  <si>
    <t>Total Continuing Appropriations</t>
  </si>
  <si>
    <t>Total Appropriations</t>
  </si>
  <si>
    <t>Payables</t>
  </si>
  <si>
    <t>See Accompanying Notes to the Financial Statements</t>
  </si>
  <si>
    <t>11</t>
  </si>
  <si>
    <t>13</t>
  </si>
  <si>
    <t>14</t>
  </si>
  <si>
    <t>15</t>
  </si>
  <si>
    <t>16</t>
  </si>
  <si>
    <t>17</t>
  </si>
  <si>
    <t>Other Share from National Taxes</t>
  </si>
  <si>
    <t>Balances at January 1</t>
  </si>
  <si>
    <t>Balances at December 31</t>
  </si>
  <si>
    <t xml:space="preserve">Difference </t>
  </si>
  <si>
    <t>Original and Final Budget</t>
  </si>
  <si>
    <t>Final Budget and Actual</t>
  </si>
  <si>
    <t>Shares, Grants and Donations</t>
  </si>
  <si>
    <t xml:space="preserve">1.  </t>
  </si>
  <si>
    <t>Share from the National Internal Revenue Taxes (IRA)</t>
  </si>
  <si>
    <t>Other Shares from National Tax Collections</t>
  </si>
  <si>
    <t>Total Cash Inflows</t>
  </si>
  <si>
    <t>Total Cash Outflows</t>
  </si>
  <si>
    <t>Add (Deduct):</t>
  </si>
  <si>
    <t>Total External Sources</t>
  </si>
  <si>
    <t xml:space="preserve">Note </t>
  </si>
  <si>
    <t>4</t>
  </si>
  <si>
    <t>Balances</t>
  </si>
  <si>
    <t>Purchase/Construction of Property, Plant    and Equipment</t>
  </si>
  <si>
    <t>As at December 31, 2023</t>
  </si>
  <si>
    <t>(With Comparative Figures for CY 2022)</t>
  </si>
  <si>
    <t>18</t>
  </si>
  <si>
    <t>Intangible Assets</t>
  </si>
  <si>
    <t>10</t>
  </si>
  <si>
    <t>For the Year Ended December 31, 2023</t>
  </si>
  <si>
    <t>31</t>
  </si>
  <si>
    <t>2022 (As Restated)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</si>
</sst>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i/>
      <sz val="1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color theme="1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i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u/>
      <sz val="12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14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86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/>
    <xf numFmtId="43" fontId="4" fillId="0" borderId="0" xfId="1" applyFont="1"/>
    <xf numFmtId="0" fontId="6" fillId="0" borderId="0" xfId="2" applyFont="1" applyAlignment="1">
      <alignment horizontal="center"/>
    </xf>
    <xf numFmtId="43" fontId="6" fillId="0" borderId="0" xfId="3" applyFont="1"/>
    <xf numFmtId="49" fontId="6" fillId="0" borderId="0" xfId="2" applyNumberFormat="1" applyFont="1"/>
    <xf numFmtId="49" fontId="4" fillId="0" borderId="0" xfId="0" applyNumberFormat="1" applyFont="1"/>
    <xf numFmtId="0" fontId="3" fillId="0" borderId="0" xfId="0" applyFont="1" applyAlignment="1">
      <alignment horizontal="center"/>
    </xf>
    <xf numFmtId="0" fontId="9" fillId="0" borderId="0" xfId="0" applyFont="1"/>
    <xf numFmtId="49" fontId="9" fillId="0" borderId="0" xfId="0" applyNumberFormat="1" applyFont="1"/>
    <xf numFmtId="43" fontId="9" fillId="0" borderId="0" xfId="1" applyFont="1"/>
    <xf numFmtId="0" fontId="9" fillId="0" borderId="0" xfId="0" applyFont="1" applyAlignment="1">
      <alignment vertical="center" wrapText="1"/>
    </xf>
    <xf numFmtId="0" fontId="8" fillId="0" borderId="0" xfId="0" applyFont="1"/>
    <xf numFmtId="49" fontId="11" fillId="0" borderId="0" xfId="0" applyNumberFormat="1" applyFont="1" applyAlignment="1">
      <alignment horizontal="center" vertical="center"/>
    </xf>
    <xf numFmtId="0" fontId="12" fillId="0" borderId="0" xfId="0" applyFont="1"/>
    <xf numFmtId="49" fontId="13" fillId="0" borderId="0" xfId="0" applyNumberFormat="1" applyFont="1" applyAlignment="1">
      <alignment horizontal="center" vertical="center"/>
    </xf>
    <xf numFmtId="43" fontId="9" fillId="0" borderId="0" xfId="1" applyFont="1" applyBorder="1"/>
    <xf numFmtId="49" fontId="10" fillId="0" borderId="0" xfId="0" applyNumberFormat="1" applyFont="1" applyAlignment="1">
      <alignment horizontal="center" vertical="center"/>
    </xf>
    <xf numFmtId="43" fontId="9" fillId="0" borderId="3" xfId="1" applyFont="1" applyBorder="1"/>
    <xf numFmtId="49" fontId="8" fillId="0" borderId="0" xfId="0" applyNumberFormat="1" applyFont="1" applyAlignment="1">
      <alignment horizontal="center" vertical="center"/>
    </xf>
    <xf numFmtId="43" fontId="8" fillId="0" borderId="5" xfId="1" applyFont="1" applyBorder="1"/>
    <xf numFmtId="0" fontId="9" fillId="0" borderId="0" xfId="0" applyFont="1" applyAlignment="1">
      <alignment wrapText="1"/>
    </xf>
    <xf numFmtId="43" fontId="9" fillId="0" borderId="0" xfId="1" applyFont="1" applyBorder="1" applyAlignment="1">
      <alignment horizontal="right" vertical="top"/>
    </xf>
    <xf numFmtId="0" fontId="9" fillId="0" borderId="0" xfId="0" applyFont="1" applyAlignment="1">
      <alignment horizontal="right" vertical="top"/>
    </xf>
    <xf numFmtId="43" fontId="8" fillId="0" borderId="1" xfId="1" applyFont="1" applyBorder="1" applyAlignment="1">
      <alignment horizontal="right" vertical="top"/>
    </xf>
    <xf numFmtId="0" fontId="8" fillId="0" borderId="0" xfId="0" applyFont="1" applyAlignment="1">
      <alignment horizontal="right" vertical="top"/>
    </xf>
    <xf numFmtId="43" fontId="9" fillId="0" borderId="0" xfId="1" applyFont="1" applyAlignment="1">
      <alignment horizontal="right" vertical="top"/>
    </xf>
    <xf numFmtId="43" fontId="8" fillId="0" borderId="4" xfId="1" applyFont="1" applyBorder="1" applyAlignment="1">
      <alignment horizontal="right" vertical="top"/>
    </xf>
    <xf numFmtId="43" fontId="8" fillId="0" borderId="2" xfId="1" applyFont="1" applyBorder="1" applyAlignment="1">
      <alignment horizontal="right" vertical="top"/>
    </xf>
    <xf numFmtId="49" fontId="14" fillId="0" borderId="0" xfId="0" applyNumberFormat="1" applyFont="1" applyAlignment="1">
      <alignment horizontal="center" vertical="top"/>
    </xf>
    <xf numFmtId="49" fontId="13" fillId="0" borderId="0" xfId="0" applyNumberFormat="1" applyFont="1" applyAlignment="1">
      <alignment horizontal="center" vertical="top"/>
    </xf>
    <xf numFmtId="43" fontId="8" fillId="0" borderId="0" xfId="1" applyFont="1" applyBorder="1" applyAlignment="1">
      <alignment horizontal="right" vertical="top"/>
    </xf>
    <xf numFmtId="0" fontId="6" fillId="0" borderId="0" xfId="2" applyFont="1"/>
    <xf numFmtId="0" fontId="7" fillId="0" borderId="0" xfId="2" applyFont="1"/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left" wrapText="1"/>
    </xf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43" fontId="9" fillId="0" borderId="0" xfId="1" applyFont="1" applyAlignment="1">
      <alignment vertical="center"/>
    </xf>
    <xf numFmtId="49" fontId="9" fillId="0" borderId="0" xfId="0" applyNumberFormat="1" applyFont="1" applyAlignment="1">
      <alignment vertical="center"/>
    </xf>
    <xf numFmtId="43" fontId="9" fillId="0" borderId="3" xfId="1" applyFont="1" applyFill="1" applyBorder="1" applyAlignment="1">
      <alignment vertical="center"/>
    </xf>
    <xf numFmtId="43" fontId="8" fillId="0" borderId="2" xfId="1" applyFont="1" applyFill="1" applyBorder="1" applyAlignment="1">
      <alignment vertical="center"/>
    </xf>
    <xf numFmtId="49" fontId="8" fillId="0" borderId="0" xfId="1" applyNumberFormat="1" applyFont="1" applyFill="1" applyBorder="1" applyAlignment="1">
      <alignment vertical="center"/>
    </xf>
    <xf numFmtId="43" fontId="8" fillId="0" borderId="0" xfId="1" applyFont="1" applyFill="1" applyAlignment="1">
      <alignment vertical="center"/>
    </xf>
    <xf numFmtId="49" fontId="8" fillId="0" borderId="0" xfId="0" applyNumberFormat="1" applyFont="1" applyAlignment="1">
      <alignment vertical="center"/>
    </xf>
    <xf numFmtId="43" fontId="8" fillId="0" borderId="7" xfId="1" applyFont="1" applyFill="1" applyBorder="1" applyAlignment="1">
      <alignment vertical="center"/>
    </xf>
    <xf numFmtId="43" fontId="9" fillId="0" borderId="3" xfId="1" applyFont="1" applyBorder="1" applyAlignment="1">
      <alignment vertical="center"/>
    </xf>
    <xf numFmtId="43" fontId="9" fillId="0" borderId="0" xfId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43" fontId="9" fillId="0" borderId="0" xfId="1" applyFont="1" applyAlignment="1">
      <alignment horizontal="right" vertical="center"/>
    </xf>
    <xf numFmtId="43" fontId="9" fillId="0" borderId="3" xfId="1" applyFont="1" applyBorder="1" applyAlignment="1">
      <alignment horizontal="right" vertical="center"/>
    </xf>
    <xf numFmtId="43" fontId="8" fillId="0" borderId="0" xfId="1" applyFont="1" applyBorder="1" applyAlignment="1">
      <alignment horizontal="right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5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43" fontId="8" fillId="0" borderId="7" xfId="1" applyFont="1" applyBorder="1" applyAlignment="1">
      <alignment horizontal="right" vertical="center"/>
    </xf>
    <xf numFmtId="43" fontId="8" fillId="0" borderId="6" xfId="1" applyFont="1" applyBorder="1" applyAlignment="1">
      <alignment horizontal="right" vertical="center"/>
    </xf>
    <xf numFmtId="43" fontId="8" fillId="0" borderId="0" xfId="1" applyFont="1"/>
    <xf numFmtId="0" fontId="19" fillId="0" borderId="0" xfId="0" applyFont="1" applyAlignment="1">
      <alignment wrapText="1"/>
    </xf>
    <xf numFmtId="49" fontId="19" fillId="0" borderId="0" xfId="0" applyNumberFormat="1" applyFont="1"/>
    <xf numFmtId="0" fontId="19" fillId="0" borderId="0" xfId="0" applyFont="1"/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43" fontId="9" fillId="0" borderId="0" xfId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43" fontId="4" fillId="0" borderId="0" xfId="1" applyFont="1" applyAlignment="1">
      <alignment horizontal="left" vertical="center"/>
    </xf>
    <xf numFmtId="49" fontId="1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20" fillId="0" borderId="0" xfId="6" applyFont="1"/>
    <xf numFmtId="0" fontId="9" fillId="0" borderId="0" xfId="6" applyFont="1"/>
    <xf numFmtId="43" fontId="9" fillId="0" borderId="0" xfId="7" applyFont="1" applyFill="1" applyBorder="1"/>
    <xf numFmtId="0" fontId="8" fillId="0" borderId="0" xfId="6" applyFont="1"/>
    <xf numFmtId="43" fontId="9" fillId="0" borderId="3" xfId="7" applyFont="1" applyFill="1" applyBorder="1"/>
    <xf numFmtId="0" fontId="18" fillId="0" borderId="0" xfId="0" applyFont="1"/>
    <xf numFmtId="0" fontId="9" fillId="0" borderId="0" xfId="6" applyFont="1" applyAlignment="1">
      <alignment horizontal="justify" vertical="center" wrapText="1"/>
    </xf>
    <xf numFmtId="0" fontId="9" fillId="0" borderId="8" xfId="6" applyFont="1" applyBorder="1"/>
    <xf numFmtId="0" fontId="9" fillId="0" borderId="9" xfId="6" applyFont="1" applyBorder="1"/>
    <xf numFmtId="0" fontId="8" fillId="0" borderId="8" xfId="6" applyFont="1" applyBorder="1"/>
    <xf numFmtId="43" fontId="9" fillId="0" borderId="9" xfId="7" applyFont="1" applyFill="1" applyBorder="1"/>
    <xf numFmtId="0" fontId="8" fillId="0" borderId="10" xfId="6" applyFont="1" applyBorder="1"/>
    <xf numFmtId="43" fontId="9" fillId="0" borderId="18" xfId="7" applyFont="1" applyFill="1" applyBorder="1"/>
    <xf numFmtId="43" fontId="8" fillId="0" borderId="0" xfId="7" applyFont="1" applyFill="1" applyBorder="1"/>
    <xf numFmtId="43" fontId="8" fillId="0" borderId="9" xfId="7" applyFont="1" applyFill="1" applyBorder="1"/>
    <xf numFmtId="43" fontId="8" fillId="0" borderId="7" xfId="7" applyFont="1" applyFill="1" applyBorder="1"/>
    <xf numFmtId="43" fontId="8" fillId="0" borderId="19" xfId="7" applyFont="1" applyFill="1" applyBorder="1"/>
    <xf numFmtId="0" fontId="8" fillId="0" borderId="2" xfId="6" applyFont="1" applyBorder="1"/>
    <xf numFmtId="43" fontId="8" fillId="0" borderId="2" xfId="6" applyNumberFormat="1" applyFont="1" applyBorder="1"/>
    <xf numFmtId="43" fontId="8" fillId="0" borderId="11" xfId="6" applyNumberFormat="1" applyFont="1" applyBorder="1"/>
    <xf numFmtId="43" fontId="8" fillId="0" borderId="3" xfId="7" applyFont="1" applyFill="1" applyBorder="1"/>
    <xf numFmtId="43" fontId="8" fillId="0" borderId="18" xfId="7" applyFont="1" applyFill="1" applyBorder="1"/>
    <xf numFmtId="43" fontId="11" fillId="0" borderId="3" xfId="7" applyFont="1" applyFill="1" applyBorder="1"/>
    <xf numFmtId="0" fontId="16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 indent="2"/>
    </xf>
    <xf numFmtId="43" fontId="8" fillId="0" borderId="3" xfId="1" applyFont="1" applyFill="1" applyBorder="1" applyAlignment="1">
      <alignment vertical="center"/>
    </xf>
    <xf numFmtId="43" fontId="8" fillId="0" borderId="0" xfId="1" applyFont="1" applyBorder="1" applyAlignment="1">
      <alignment vertical="center"/>
    </xf>
    <xf numFmtId="43" fontId="8" fillId="0" borderId="7" xfId="1" applyFont="1" applyBorder="1" applyAlignment="1">
      <alignment vertical="center"/>
    </xf>
    <xf numFmtId="43" fontId="8" fillId="0" borderId="0" xfId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/>
    </xf>
    <xf numFmtId="0" fontId="8" fillId="0" borderId="8" xfId="6" applyFont="1" applyBorder="1" applyAlignment="1">
      <alignment vertical="center"/>
    </xf>
    <xf numFmtId="43" fontId="9" fillId="0" borderId="0" xfId="7" applyFont="1" applyFill="1" applyBorder="1" applyAlignment="1">
      <alignment vertical="center"/>
    </xf>
    <xf numFmtId="43" fontId="9" fillId="0" borderId="9" xfId="7" applyFont="1" applyFill="1" applyBorder="1" applyAlignment="1">
      <alignment vertical="center"/>
    </xf>
    <xf numFmtId="0" fontId="9" fillId="0" borderId="0" xfId="6" applyFont="1" applyAlignment="1">
      <alignment vertical="center"/>
    </xf>
    <xf numFmtId="43" fontId="9" fillId="0" borderId="3" xfId="7" applyFont="1" applyFill="1" applyBorder="1" applyAlignment="1">
      <alignment vertical="center"/>
    </xf>
    <xf numFmtId="43" fontId="9" fillId="0" borderId="18" xfId="7" applyFont="1" applyFill="1" applyBorder="1" applyAlignment="1">
      <alignment vertical="center"/>
    </xf>
    <xf numFmtId="0" fontId="9" fillId="0" borderId="0" xfId="6" applyFont="1" applyAlignment="1">
      <alignment horizontal="center" vertical="center"/>
    </xf>
    <xf numFmtId="0" fontId="8" fillId="0" borderId="0" xfId="6" applyFont="1" applyAlignment="1">
      <alignment horizontal="center" vertical="center"/>
    </xf>
    <xf numFmtId="0" fontId="9" fillId="0" borderId="10" xfId="6" applyFont="1" applyBorder="1"/>
    <xf numFmtId="0" fontId="9" fillId="0" borderId="2" xfId="6" applyFont="1" applyBorder="1"/>
    <xf numFmtId="43" fontId="9" fillId="0" borderId="2" xfId="7" applyFont="1" applyFill="1" applyBorder="1"/>
    <xf numFmtId="43" fontId="9" fillId="0" borderId="11" xfId="7" applyFont="1" applyFill="1" applyBorder="1"/>
    <xf numFmtId="49" fontId="8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/>
    </xf>
    <xf numFmtId="49" fontId="19" fillId="0" borderId="0" xfId="0" applyNumberFormat="1" applyFont="1" applyAlignment="1">
      <alignment horizontal="center"/>
    </xf>
    <xf numFmtId="49" fontId="8" fillId="0" borderId="0" xfId="1" applyNumberFormat="1" applyFont="1" applyFill="1" applyBorder="1" applyAlignment="1">
      <alignment horizontal="center"/>
    </xf>
    <xf numFmtId="49" fontId="15" fillId="0" borderId="0" xfId="0" applyNumberFormat="1" applyFont="1" applyAlignment="1">
      <alignment horizontal="center"/>
    </xf>
    <xf numFmtId="49" fontId="15" fillId="0" borderId="0" xfId="1" applyNumberFormat="1" applyFont="1" applyFill="1" applyBorder="1" applyAlignment="1">
      <alignment horizontal="center"/>
    </xf>
    <xf numFmtId="0" fontId="8" fillId="0" borderId="13" xfId="6" applyFont="1" applyBorder="1" applyAlignment="1">
      <alignment horizontal="center" vertical="center"/>
    </xf>
    <xf numFmtId="0" fontId="8" fillId="0" borderId="14" xfId="6" applyFont="1" applyBorder="1" applyAlignment="1">
      <alignment horizontal="center" vertical="center"/>
    </xf>
    <xf numFmtId="0" fontId="8" fillId="0" borderId="16" xfId="6" applyFont="1" applyBorder="1" applyAlignment="1">
      <alignment horizontal="center" vertical="center"/>
    </xf>
    <xf numFmtId="0" fontId="8" fillId="0" borderId="16" xfId="6" applyFont="1" applyBorder="1" applyAlignment="1">
      <alignment horizontal="center" vertical="center" wrapText="1"/>
    </xf>
    <xf numFmtId="0" fontId="8" fillId="0" borderId="17" xfId="6" applyFont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0" fillId="0" borderId="0" xfId="0" applyFont="1"/>
    <xf numFmtId="43" fontId="11" fillId="0" borderId="0" xfId="1" applyFont="1" applyAlignment="1">
      <alignment horizontal="right" vertical="top"/>
    </xf>
    <xf numFmtId="0" fontId="11" fillId="0" borderId="0" xfId="0" applyFont="1" applyAlignment="1">
      <alignment horizontal="right" vertical="top"/>
    </xf>
    <xf numFmtId="43" fontId="11" fillId="0" borderId="0" xfId="1" applyFont="1" applyBorder="1" applyAlignment="1">
      <alignment vertical="top"/>
    </xf>
    <xf numFmtId="0" fontId="11" fillId="0" borderId="0" xfId="0" applyFont="1" applyAlignment="1">
      <alignment vertical="top"/>
    </xf>
    <xf numFmtId="43" fontId="11" fillId="0" borderId="0" xfId="1" applyFont="1" applyBorder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wrapText="1"/>
    </xf>
    <xf numFmtId="43" fontId="10" fillId="0" borderId="1" xfId="1" applyFont="1" applyBorder="1" applyAlignment="1">
      <alignment vertical="top"/>
    </xf>
    <xf numFmtId="0" fontId="10" fillId="0" borderId="0" xfId="0" applyFont="1" applyAlignment="1">
      <alignment vertical="top"/>
    </xf>
    <xf numFmtId="43" fontId="11" fillId="0" borderId="0" xfId="1" applyFont="1" applyAlignment="1">
      <alignment vertical="top"/>
    </xf>
    <xf numFmtId="0" fontId="13" fillId="0" borderId="0" xfId="0" applyFont="1" applyAlignment="1">
      <alignment wrapText="1"/>
    </xf>
    <xf numFmtId="43" fontId="11" fillId="0" borderId="0" xfId="1" applyFont="1" applyBorder="1" applyAlignment="1">
      <alignment horizontal="center" vertical="center"/>
    </xf>
    <xf numFmtId="43" fontId="10" fillId="0" borderId="0" xfId="1" applyFont="1" applyAlignment="1">
      <alignment vertical="top"/>
    </xf>
    <xf numFmtId="0" fontId="14" fillId="0" borderId="0" xfId="0" applyFont="1" applyAlignment="1">
      <alignment wrapText="1"/>
    </xf>
    <xf numFmtId="0" fontId="11" fillId="0" borderId="0" xfId="0" applyFont="1" applyAlignment="1">
      <alignment horizontal="left" wrapText="1"/>
    </xf>
    <xf numFmtId="43" fontId="11" fillId="0" borderId="3" xfId="1" applyFont="1" applyBorder="1" applyAlignment="1">
      <alignment horizontal="center" vertical="center"/>
    </xf>
    <xf numFmtId="43" fontId="10" fillId="0" borderId="5" xfId="1" applyFont="1" applyBorder="1" applyAlignment="1">
      <alignment vertical="top"/>
    </xf>
    <xf numFmtId="43" fontId="11" fillId="0" borderId="0" xfId="1" applyFont="1"/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43" fontId="11" fillId="0" borderId="0" xfId="1" applyFont="1" applyAlignment="1">
      <alignment horizontal="left" vertical="center"/>
    </xf>
    <xf numFmtId="0" fontId="16" fillId="0" borderId="3" xfId="0" applyFont="1" applyBorder="1" applyAlignment="1">
      <alignment horizontal="center" vertical="center"/>
    </xf>
    <xf numFmtId="0" fontId="5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11" fillId="0" borderId="0" xfId="2" applyFont="1" applyAlignment="1">
      <alignment horizontal="center"/>
    </xf>
    <xf numFmtId="0" fontId="9" fillId="0" borderId="0" xfId="6" applyFont="1" applyAlignment="1">
      <alignment horizontal="left" vertical="center" wrapText="1"/>
    </xf>
    <xf numFmtId="0" fontId="8" fillId="0" borderId="12" xfId="6" applyFont="1" applyBorder="1" applyAlignment="1">
      <alignment horizontal="center" vertical="center" wrapText="1"/>
    </xf>
    <xf numFmtId="0" fontId="8" fillId="0" borderId="13" xfId="6" applyFont="1" applyBorder="1" applyAlignment="1">
      <alignment horizontal="center" vertical="center" wrapText="1"/>
    </xf>
    <xf numFmtId="0" fontId="8" fillId="0" borderId="15" xfId="6" applyFont="1" applyBorder="1" applyAlignment="1">
      <alignment horizontal="center" vertical="center" wrapText="1"/>
    </xf>
    <xf numFmtId="0" fontId="8" fillId="0" borderId="16" xfId="6" applyFont="1" applyBorder="1" applyAlignment="1">
      <alignment horizontal="center" vertical="center" wrapText="1"/>
    </xf>
    <xf numFmtId="0" fontId="8" fillId="0" borderId="13" xfId="6" applyFont="1" applyBorder="1" applyAlignment="1">
      <alignment horizontal="center" vertical="center"/>
    </xf>
    <xf numFmtId="2" fontId="8" fillId="0" borderId="13" xfId="6" applyNumberFormat="1" applyFont="1" applyBorder="1" applyAlignment="1">
      <alignment horizontal="center" vertical="center"/>
    </xf>
    <xf numFmtId="2" fontId="8" fillId="0" borderId="16" xfId="6" applyNumberFormat="1" applyFont="1" applyBorder="1" applyAlignment="1">
      <alignment horizontal="center" vertical="center"/>
    </xf>
  </cellXfs>
  <cellStyles count="8">
    <cellStyle name="Comma" xfId="1" builtinId="3"/>
    <cellStyle name="Comma 10 2" xfId="5" xr:uid="{00000000-0005-0000-0000-000001000000}"/>
    <cellStyle name="Comma 13" xfId="7" xr:uid="{00000000-0005-0000-0000-000002000000}"/>
    <cellStyle name="Comma 3" xfId="3" xr:uid="{00000000-0005-0000-0000-000003000000}"/>
    <cellStyle name="Normal" xfId="0" builtinId="0"/>
    <cellStyle name="Normal 2" xfId="4" xr:uid="{00000000-0005-0000-0000-000005000000}"/>
    <cellStyle name="Normal 2 2" xfId="6" xr:uid="{00000000-0005-0000-0000-000006000000}"/>
    <cellStyle name="Normal 3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1384300</xdr:colOff>
      <xdr:row>25</xdr:row>
      <xdr:rowOff>317500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AF411A4-44FA-379B-4AF0-1326F37FA776}"/>
            </a:ext>
          </a:extLst>
        </xdr:cNvPr>
        <xdr:cNvSpPr txBox="1"/>
      </xdr:nvSpPr>
      <xdr:spPr>
        <a:xfrm>
          <a:off x="1619250" y="575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tabSelected="1" zoomScaleNormal="100" zoomScaleSheetLayoutView="130" workbookViewId="0">
      <selection sqref="A1:G1"/>
    </sheetView>
  </sheetViews>
  <sheetFormatPr defaultColWidth="9.33203125" defaultRowHeight="13.2" x14ac:dyDescent="0.25"/>
  <cols>
    <col min="1" max="1" width="3.33203125" style="1" customWidth="1"/>
    <col min="2" max="2" width="29.6640625" style="1" customWidth="1"/>
    <col min="3" max="3" width="6.33203125" style="8" customWidth="1"/>
    <col min="4" max="4" width="1.6640625" style="1" customWidth="1"/>
    <col min="5" max="5" width="18.33203125" style="4" bestFit="1" customWidth="1"/>
    <col min="6" max="6" width="1.33203125" style="1" customWidth="1"/>
    <col min="7" max="7" width="17.6640625" style="4" customWidth="1"/>
    <col min="8" max="16384" width="9.33203125" style="1"/>
  </cols>
  <sheetData>
    <row r="1" spans="1:7" ht="17.399999999999999" x14ac:dyDescent="0.3">
      <c r="A1" s="166" t="s">
        <v>0</v>
      </c>
      <c r="B1" s="166"/>
      <c r="C1" s="166"/>
      <c r="D1" s="166"/>
      <c r="E1" s="166"/>
      <c r="F1" s="166"/>
      <c r="G1" s="166"/>
    </row>
    <row r="2" spans="1:7" ht="17.399999999999999" x14ac:dyDescent="0.3">
      <c r="A2" s="166" t="s">
        <v>68</v>
      </c>
      <c r="B2" s="166"/>
      <c r="C2" s="166"/>
      <c r="D2" s="166"/>
      <c r="E2" s="166"/>
      <c r="F2" s="166"/>
      <c r="G2" s="166"/>
    </row>
    <row r="3" spans="1:7" ht="18" x14ac:dyDescent="0.35">
      <c r="A3" s="165" t="s">
        <v>69</v>
      </c>
      <c r="B3" s="165"/>
      <c r="C3" s="165"/>
      <c r="D3" s="165"/>
      <c r="E3" s="165"/>
      <c r="F3" s="165"/>
      <c r="G3" s="165"/>
    </row>
    <row r="4" spans="1:7" ht="18" x14ac:dyDescent="0.35">
      <c r="A4" s="165" t="s">
        <v>150</v>
      </c>
      <c r="B4" s="165"/>
      <c r="C4" s="165"/>
      <c r="D4" s="165"/>
      <c r="E4" s="165"/>
      <c r="F4" s="165"/>
      <c r="G4" s="165"/>
    </row>
    <row r="5" spans="1:7" ht="15.6" x14ac:dyDescent="0.3">
      <c r="A5" s="167" t="s">
        <v>151</v>
      </c>
      <c r="B5" s="167"/>
      <c r="C5" s="167"/>
      <c r="D5" s="167"/>
      <c r="E5" s="167"/>
      <c r="F5" s="167"/>
      <c r="G5" s="167"/>
    </row>
    <row r="6" spans="1:7" ht="15.6" x14ac:dyDescent="0.3">
      <c r="A6" s="10"/>
      <c r="B6" s="10"/>
      <c r="C6" s="11"/>
      <c r="D6" s="10"/>
      <c r="E6" s="12"/>
      <c r="F6" s="10"/>
      <c r="G6" s="12"/>
    </row>
    <row r="7" spans="1:7" s="2" customFormat="1" ht="15.75" customHeight="1" x14ac:dyDescent="0.3">
      <c r="A7" s="13"/>
      <c r="B7" s="13"/>
      <c r="C7" s="39" t="s">
        <v>1</v>
      </c>
      <c r="D7" s="169">
        <v>2023</v>
      </c>
      <c r="E7" s="169"/>
      <c r="F7" s="169" t="s">
        <v>157</v>
      </c>
      <c r="G7" s="169"/>
    </row>
    <row r="8" spans="1:7" s="2" customFormat="1" ht="15.75" customHeight="1" x14ac:dyDescent="0.3">
      <c r="A8" s="13"/>
      <c r="B8" s="13"/>
      <c r="C8" s="39"/>
      <c r="D8" s="102"/>
      <c r="E8" s="102"/>
      <c r="F8" s="102"/>
      <c r="G8" s="102"/>
    </row>
    <row r="9" spans="1:7" ht="15.6" x14ac:dyDescent="0.3">
      <c r="A9" s="14" t="s">
        <v>2</v>
      </c>
      <c r="B9" s="10"/>
      <c r="C9" s="15"/>
      <c r="D9" s="10"/>
      <c r="E9" s="12"/>
      <c r="F9" s="10"/>
      <c r="G9" s="12"/>
    </row>
    <row r="10" spans="1:7" ht="16.2" x14ac:dyDescent="0.35">
      <c r="A10" s="10"/>
      <c r="B10" s="16" t="s">
        <v>3</v>
      </c>
      <c r="C10" s="17"/>
      <c r="D10" s="10"/>
      <c r="E10" s="12"/>
      <c r="F10" s="10"/>
      <c r="G10" s="12"/>
    </row>
    <row r="11" spans="1:7" ht="15.6" x14ac:dyDescent="0.3">
      <c r="A11" s="10"/>
      <c r="B11" s="10" t="s">
        <v>4</v>
      </c>
      <c r="C11" s="31">
        <v>4</v>
      </c>
      <c r="D11" s="10"/>
      <c r="E11" s="24">
        <v>40762404.060000002</v>
      </c>
      <c r="F11" s="25"/>
      <c r="G11" s="24">
        <v>46353369.350000001</v>
      </c>
    </row>
    <row r="12" spans="1:7" ht="15.6" x14ac:dyDescent="0.3">
      <c r="A12" s="10"/>
      <c r="B12" s="10" t="s">
        <v>6</v>
      </c>
      <c r="C12" s="31" t="s">
        <v>70</v>
      </c>
      <c r="D12" s="10"/>
      <c r="E12" s="24">
        <v>1284306.52</v>
      </c>
      <c r="F12" s="25"/>
      <c r="G12" s="24">
        <v>945918.91000000015</v>
      </c>
    </row>
    <row r="13" spans="1:7" ht="15.6" x14ac:dyDescent="0.3">
      <c r="A13" s="10"/>
      <c r="B13" s="10" t="s">
        <v>7</v>
      </c>
      <c r="C13" s="31" t="s">
        <v>71</v>
      </c>
      <c r="D13" s="10"/>
      <c r="E13" s="24">
        <v>977019.79</v>
      </c>
      <c r="F13" s="25"/>
      <c r="G13" s="24">
        <v>265345.41000000003</v>
      </c>
    </row>
    <row r="14" spans="1:7" s="3" customFormat="1" ht="16.8" thickBot="1" x14ac:dyDescent="0.35">
      <c r="A14" s="14"/>
      <c r="B14" s="14" t="s">
        <v>8</v>
      </c>
      <c r="C14" s="32"/>
      <c r="D14" s="14"/>
      <c r="E14" s="26">
        <f>SUM(E11:E13)</f>
        <v>43023730.370000005</v>
      </c>
      <c r="F14" s="27"/>
      <c r="G14" s="26">
        <f>SUM(G11:G13)</f>
        <v>47564633.670000002</v>
      </c>
    </row>
    <row r="15" spans="1:7" ht="15.6" x14ac:dyDescent="0.3">
      <c r="A15" s="10"/>
      <c r="B15" s="10"/>
      <c r="C15" s="31"/>
      <c r="D15" s="10"/>
      <c r="E15" s="28"/>
      <c r="F15" s="25"/>
      <c r="G15" s="28"/>
    </row>
    <row r="16" spans="1:7" ht="16.2" x14ac:dyDescent="0.35">
      <c r="A16" s="10"/>
      <c r="B16" s="16" t="s">
        <v>9</v>
      </c>
      <c r="C16" s="32"/>
      <c r="D16" s="10"/>
      <c r="E16" s="28"/>
      <c r="F16" s="25"/>
      <c r="G16" s="28"/>
    </row>
    <row r="17" spans="1:7" ht="15.6" x14ac:dyDescent="0.3">
      <c r="A17" s="10"/>
      <c r="B17" s="10" t="s">
        <v>5</v>
      </c>
      <c r="C17" s="31" t="s">
        <v>72</v>
      </c>
      <c r="D17" s="10"/>
      <c r="E17" s="24">
        <v>37074.910000000003</v>
      </c>
      <c r="F17" s="25"/>
      <c r="G17" s="24">
        <v>37074.910000000003</v>
      </c>
    </row>
    <row r="18" spans="1:7" ht="15.6" x14ac:dyDescent="0.3">
      <c r="A18" s="10"/>
      <c r="B18" s="10" t="s">
        <v>6</v>
      </c>
      <c r="C18" s="31" t="s">
        <v>73</v>
      </c>
      <c r="D18" s="10"/>
      <c r="E18" s="24">
        <v>613635.81000000006</v>
      </c>
      <c r="F18" s="25"/>
      <c r="G18" s="24">
        <v>613635.81000000006</v>
      </c>
    </row>
    <row r="19" spans="1:7" ht="15.6" x14ac:dyDescent="0.3">
      <c r="A19" s="10"/>
      <c r="B19" s="10" t="s">
        <v>10</v>
      </c>
      <c r="C19" s="31" t="s">
        <v>74</v>
      </c>
      <c r="D19" s="10"/>
      <c r="E19" s="24">
        <v>518677111.56</v>
      </c>
      <c r="F19" s="25"/>
      <c r="G19" s="24">
        <v>532282235.56</v>
      </c>
    </row>
    <row r="20" spans="1:7" ht="15.6" x14ac:dyDescent="0.3">
      <c r="A20" s="10"/>
      <c r="B20" s="10" t="s">
        <v>11</v>
      </c>
      <c r="C20" s="31" t="s">
        <v>154</v>
      </c>
      <c r="D20" s="10"/>
      <c r="E20" s="24">
        <v>110000</v>
      </c>
      <c r="F20" s="25"/>
      <c r="G20" s="24">
        <v>110000</v>
      </c>
    </row>
    <row r="21" spans="1:7" ht="15.6" x14ac:dyDescent="0.3">
      <c r="A21" s="10"/>
      <c r="B21" s="10" t="s">
        <v>153</v>
      </c>
      <c r="C21" s="31" t="s">
        <v>126</v>
      </c>
      <c r="D21" s="10"/>
      <c r="E21" s="24">
        <v>1012500</v>
      </c>
      <c r="F21" s="25"/>
      <c r="G21" s="24">
        <v>1012500</v>
      </c>
    </row>
    <row r="22" spans="1:7" s="3" customFormat="1" ht="16.8" thickBot="1" x14ac:dyDescent="0.35">
      <c r="A22" s="14"/>
      <c r="B22" s="14" t="s">
        <v>12</v>
      </c>
      <c r="C22" s="32"/>
      <c r="D22" s="14"/>
      <c r="E22" s="26">
        <f>SUM(E17:E21)</f>
        <v>520450322.28000003</v>
      </c>
      <c r="F22" s="27"/>
      <c r="G22" s="26">
        <f>SUM(G17:G21)</f>
        <v>534055446.28000003</v>
      </c>
    </row>
    <row r="23" spans="1:7" s="3" customFormat="1" ht="16.8" thickBot="1" x14ac:dyDescent="0.35">
      <c r="A23" s="14" t="s">
        <v>13</v>
      </c>
      <c r="B23" s="14"/>
      <c r="C23" s="32"/>
      <c r="D23" s="14"/>
      <c r="E23" s="29">
        <f>+E22+E14</f>
        <v>563474052.6500001</v>
      </c>
      <c r="F23" s="27"/>
      <c r="G23" s="29">
        <f>+G22+G14</f>
        <v>581620079.95000005</v>
      </c>
    </row>
    <row r="24" spans="1:7" ht="16.2" thickTop="1" x14ac:dyDescent="0.3">
      <c r="A24" s="10"/>
      <c r="B24" s="10"/>
      <c r="C24" s="31"/>
      <c r="D24" s="10"/>
      <c r="E24" s="28"/>
      <c r="F24" s="25"/>
      <c r="G24" s="28"/>
    </row>
    <row r="25" spans="1:7" ht="15.6" x14ac:dyDescent="0.3">
      <c r="A25" s="168" t="s">
        <v>76</v>
      </c>
      <c r="B25" s="168"/>
      <c r="C25" s="168"/>
      <c r="D25" s="168"/>
      <c r="E25" s="168"/>
      <c r="F25" s="168"/>
      <c r="G25" s="168"/>
    </row>
    <row r="26" spans="1:7" ht="15.6" x14ac:dyDescent="0.3">
      <c r="A26" s="14" t="s">
        <v>14</v>
      </c>
      <c r="B26" s="10"/>
      <c r="C26" s="31"/>
      <c r="D26" s="10"/>
      <c r="E26" s="28"/>
      <c r="F26" s="25"/>
      <c r="G26" s="28"/>
    </row>
    <row r="27" spans="1:7" ht="16.2" x14ac:dyDescent="0.35">
      <c r="A27" s="10"/>
      <c r="B27" s="16" t="s">
        <v>15</v>
      </c>
      <c r="C27" s="32"/>
      <c r="D27" s="10"/>
      <c r="E27" s="28"/>
      <c r="F27" s="25"/>
      <c r="G27" s="28"/>
    </row>
    <row r="28" spans="1:7" ht="15.6" x14ac:dyDescent="0.3">
      <c r="A28" s="10"/>
      <c r="B28" s="10" t="s">
        <v>124</v>
      </c>
      <c r="C28" s="31" t="s">
        <v>75</v>
      </c>
      <c r="D28" s="10"/>
      <c r="E28" s="24">
        <v>21994317</v>
      </c>
      <c r="F28" s="25"/>
      <c r="G28" s="24">
        <v>27931917.329999998</v>
      </c>
    </row>
    <row r="29" spans="1:7" ht="15.6" x14ac:dyDescent="0.3">
      <c r="A29" s="10"/>
      <c r="B29" s="10" t="s">
        <v>17</v>
      </c>
      <c r="C29" s="31" t="s">
        <v>127</v>
      </c>
      <c r="D29" s="10"/>
      <c r="E29" s="24">
        <v>9157678.4700000007</v>
      </c>
      <c r="F29" s="25"/>
      <c r="G29" s="24">
        <v>4885538.29</v>
      </c>
    </row>
    <row r="30" spans="1:7" ht="15.6" x14ac:dyDescent="0.3">
      <c r="A30" s="10"/>
      <c r="B30" s="10" t="s">
        <v>18</v>
      </c>
      <c r="C30" s="31" t="s">
        <v>128</v>
      </c>
      <c r="D30" s="10"/>
      <c r="E30" s="24">
        <v>80557.42</v>
      </c>
      <c r="F30" s="25"/>
      <c r="G30" s="24">
        <v>48108.93</v>
      </c>
    </row>
    <row r="31" spans="1:7" ht="15.6" x14ac:dyDescent="0.3">
      <c r="A31" s="10"/>
      <c r="B31" s="10" t="s">
        <v>19</v>
      </c>
      <c r="C31" s="31" t="s">
        <v>129</v>
      </c>
      <c r="D31" s="10"/>
      <c r="E31" s="24">
        <v>6788365.1699999999</v>
      </c>
      <c r="F31" s="25"/>
      <c r="G31" s="24">
        <v>3929673.4</v>
      </c>
    </row>
    <row r="32" spans="1:7" ht="31.2" x14ac:dyDescent="0.3">
      <c r="A32" s="10"/>
      <c r="B32" s="71" t="s">
        <v>20</v>
      </c>
      <c r="C32" s="76" t="s">
        <v>130</v>
      </c>
      <c r="D32" s="72"/>
      <c r="E32" s="73">
        <v>1105080.98</v>
      </c>
      <c r="F32" s="72"/>
      <c r="G32" s="73">
        <v>798750.06</v>
      </c>
    </row>
    <row r="33" spans="1:13" ht="15.6" x14ac:dyDescent="0.3">
      <c r="A33" s="10"/>
      <c r="B33" s="10" t="s">
        <v>21</v>
      </c>
      <c r="C33" s="31" t="s">
        <v>131</v>
      </c>
      <c r="D33" s="10"/>
      <c r="E33" s="24">
        <v>1752829.59</v>
      </c>
      <c r="F33" s="25"/>
      <c r="G33" s="24">
        <v>1252794.47</v>
      </c>
    </row>
    <row r="34" spans="1:13" s="3" customFormat="1" ht="16.8" thickBot="1" x14ac:dyDescent="0.35">
      <c r="A34" s="14"/>
      <c r="B34" s="14" t="s">
        <v>22</v>
      </c>
      <c r="C34" s="32"/>
      <c r="D34" s="14"/>
      <c r="E34" s="26">
        <f>SUM(E28:E33)</f>
        <v>40878828.630000003</v>
      </c>
      <c r="F34" s="27"/>
      <c r="G34" s="26">
        <f>SUM(G28:G33)</f>
        <v>38846782.479999997</v>
      </c>
    </row>
    <row r="35" spans="1:13" ht="15.6" x14ac:dyDescent="0.3">
      <c r="A35" s="10"/>
      <c r="B35" s="10"/>
      <c r="C35" s="31"/>
      <c r="D35" s="10"/>
      <c r="E35" s="28"/>
      <c r="F35" s="25"/>
      <c r="G35" s="28"/>
    </row>
    <row r="36" spans="1:13" ht="16.2" x14ac:dyDescent="0.35">
      <c r="A36" s="10"/>
      <c r="B36" s="16" t="s">
        <v>23</v>
      </c>
      <c r="C36" s="32"/>
      <c r="D36" s="10"/>
      <c r="E36" s="28"/>
      <c r="F36" s="25"/>
      <c r="G36" s="28"/>
    </row>
    <row r="37" spans="1:13" ht="15.6" x14ac:dyDescent="0.3">
      <c r="A37" s="10"/>
      <c r="B37" s="10" t="s">
        <v>16</v>
      </c>
      <c r="C37" s="31" t="s">
        <v>152</v>
      </c>
      <c r="D37" s="10"/>
      <c r="E37" s="24">
        <v>85986685.769999996</v>
      </c>
      <c r="F37" s="25"/>
      <c r="G37" s="24">
        <v>97590708.299999997</v>
      </c>
    </row>
    <row r="38" spans="1:13" s="3" customFormat="1" ht="16.2" thickBot="1" x14ac:dyDescent="0.35">
      <c r="A38" s="14"/>
      <c r="B38" s="14" t="s">
        <v>24</v>
      </c>
      <c r="C38" s="19"/>
      <c r="D38" s="14"/>
      <c r="E38" s="26">
        <f>SUM(E37:E37)</f>
        <v>85986685.769999996</v>
      </c>
      <c r="F38" s="27"/>
      <c r="G38" s="26">
        <f>SUM(G37:G37)</f>
        <v>97590708.299999997</v>
      </c>
    </row>
    <row r="39" spans="1:13" s="3" customFormat="1" ht="16.2" thickBot="1" x14ac:dyDescent="0.35">
      <c r="A39" s="14" t="s">
        <v>25</v>
      </c>
      <c r="B39" s="14"/>
      <c r="C39" s="19"/>
      <c r="D39" s="14"/>
      <c r="E39" s="30">
        <f>+E38+E34</f>
        <v>126865514.40000001</v>
      </c>
      <c r="F39" s="27"/>
      <c r="G39" s="30">
        <f>+G38+G34</f>
        <v>136437490.78</v>
      </c>
    </row>
    <row r="40" spans="1:13" s="3" customFormat="1" ht="15.6" x14ac:dyDescent="0.3">
      <c r="A40" s="14"/>
      <c r="B40" s="14"/>
      <c r="C40" s="19"/>
      <c r="D40" s="14"/>
      <c r="E40" s="33"/>
      <c r="F40" s="27"/>
      <c r="G40" s="33"/>
    </row>
    <row r="41" spans="1:13" ht="15.6" x14ac:dyDescent="0.3">
      <c r="A41" s="14" t="s">
        <v>26</v>
      </c>
      <c r="B41" s="10"/>
      <c r="C41" s="15"/>
      <c r="D41" s="10"/>
      <c r="E41" s="18"/>
      <c r="F41" s="10"/>
      <c r="G41" s="18"/>
    </row>
    <row r="42" spans="1:13" ht="15.6" x14ac:dyDescent="0.3">
      <c r="A42" s="10"/>
      <c r="B42" s="10" t="s">
        <v>27</v>
      </c>
      <c r="C42" s="15"/>
      <c r="D42" s="10"/>
      <c r="E42" s="20">
        <v>436608538.25</v>
      </c>
      <c r="F42" s="10"/>
      <c r="G42" s="20">
        <v>445182589.17000002</v>
      </c>
    </row>
    <row r="43" spans="1:13" s="3" customFormat="1" ht="16.2" thickBot="1" x14ac:dyDescent="0.35">
      <c r="A43" s="14" t="s">
        <v>28</v>
      </c>
      <c r="B43" s="14"/>
      <c r="C43" s="21"/>
      <c r="D43" s="14"/>
      <c r="E43" s="22">
        <f>+E39+E42</f>
        <v>563474052.64999998</v>
      </c>
      <c r="F43" s="14"/>
      <c r="G43" s="22">
        <f>+G39+G42</f>
        <v>581620079.95000005</v>
      </c>
      <c r="H43" s="7"/>
      <c r="I43" s="5"/>
      <c r="J43" s="6"/>
      <c r="K43" s="5"/>
      <c r="L43" s="6"/>
      <c r="M43" s="5"/>
    </row>
    <row r="44" spans="1:13" ht="16.2" thickTop="1" x14ac:dyDescent="0.3">
      <c r="A44" s="10"/>
      <c r="B44" s="10"/>
      <c r="C44" s="11"/>
      <c r="D44" s="10"/>
      <c r="E44" s="12"/>
      <c r="F44" s="10"/>
      <c r="G44" s="12"/>
      <c r="H44" s="163"/>
      <c r="I44" s="163"/>
      <c r="J44" s="163"/>
      <c r="K44" s="163"/>
      <c r="L44" s="163"/>
      <c r="M44" s="163"/>
    </row>
    <row r="45" spans="1:13" ht="15" customHeight="1" x14ac:dyDescent="0.3">
      <c r="A45" s="167" t="s">
        <v>125</v>
      </c>
      <c r="B45" s="167"/>
      <c r="C45" s="167"/>
      <c r="D45" s="167"/>
      <c r="E45" s="167"/>
      <c r="F45" s="167"/>
      <c r="G45" s="167"/>
    </row>
    <row r="46" spans="1:13" x14ac:dyDescent="0.25">
      <c r="C46" s="7"/>
      <c r="D46" s="5"/>
      <c r="E46" s="6"/>
      <c r="F46" s="5"/>
      <c r="G46" s="6"/>
    </row>
    <row r="47" spans="1:13" x14ac:dyDescent="0.25">
      <c r="C47" s="163"/>
      <c r="D47" s="163"/>
      <c r="E47" s="163"/>
      <c r="F47" s="163"/>
      <c r="G47" s="163"/>
    </row>
    <row r="48" spans="1:13" x14ac:dyDescent="0.25">
      <c r="C48" s="164"/>
      <c r="D48" s="164"/>
      <c r="E48" s="164"/>
      <c r="F48" s="164"/>
      <c r="G48" s="164"/>
    </row>
  </sheetData>
  <sheetProtection algorithmName="SHA-512" hashValue="Uesjv99kJRsoyRcXwQtrsuwFKG58ZkEQ5Mr61DyRdkooQhM/Pv/PbZ2FQYrCRAsu1plcPouez2x95nC0tF7rtA==" saltValue="dnk1mbc54EJSWz81D1Bhsg==" spinCount="100000" sheet="1" objects="1" scenarios="1" selectLockedCells="1" selectUnlockedCells="1"/>
  <mergeCells count="12">
    <mergeCell ref="H44:M44"/>
    <mergeCell ref="C47:G47"/>
    <mergeCell ref="C48:G48"/>
    <mergeCell ref="A3:G3"/>
    <mergeCell ref="A1:G1"/>
    <mergeCell ref="A45:G45"/>
    <mergeCell ref="A25:G25"/>
    <mergeCell ref="A2:G2"/>
    <mergeCell ref="A4:G4"/>
    <mergeCell ref="D7:E7"/>
    <mergeCell ref="F7:G7"/>
    <mergeCell ref="A5:G5"/>
  </mergeCells>
  <phoneticPr fontId="21" type="noConversion"/>
  <printOptions horizontalCentered="1"/>
  <pageMargins left="1.5" right="1" top="1" bottom="1" header="0" footer="0.5"/>
  <pageSetup scale="87" orientation="portrait" horizontalDpi="360" verticalDpi="360" r:id="rId1"/>
  <headerFooter>
    <oddFooter>&amp;C&amp;"Times New Roman,Regular"&amp;10 4</oddFooter>
  </headerFooter>
  <ignoredErrors>
    <ignoredError sqref="C12:C13 C17:C1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zoomScaleNormal="100" zoomScaleSheetLayoutView="115" workbookViewId="0">
      <selection sqref="A1:G1"/>
    </sheetView>
  </sheetViews>
  <sheetFormatPr defaultColWidth="9.33203125" defaultRowHeight="15.6" x14ac:dyDescent="0.3"/>
  <cols>
    <col min="1" max="1" width="3.33203125" style="37" customWidth="1"/>
    <col min="2" max="2" width="31.5546875" style="139" customWidth="1"/>
    <col min="3" max="3" width="7.33203125" style="37" bestFit="1" customWidth="1"/>
    <col min="4" max="4" width="2.33203125" style="37" customWidth="1"/>
    <col min="5" max="5" width="16.6640625" style="158" bestFit="1" customWidth="1"/>
    <col min="6" max="6" width="2.33203125" style="37" customWidth="1"/>
    <col min="7" max="7" width="16.6640625" style="158" bestFit="1" customWidth="1"/>
    <col min="8" max="16384" width="9.33203125" style="37"/>
  </cols>
  <sheetData>
    <row r="1" spans="1:7" ht="17.399999999999999" x14ac:dyDescent="0.3">
      <c r="A1" s="171" t="s">
        <v>0</v>
      </c>
      <c r="B1" s="171"/>
      <c r="C1" s="171"/>
      <c r="D1" s="171"/>
      <c r="E1" s="171"/>
      <c r="F1" s="171"/>
      <c r="G1" s="171"/>
    </row>
    <row r="2" spans="1:7" ht="17.399999999999999" x14ac:dyDescent="0.3">
      <c r="A2" s="171" t="s">
        <v>77</v>
      </c>
      <c r="B2" s="171"/>
      <c r="C2" s="171"/>
      <c r="D2" s="171"/>
      <c r="E2" s="171"/>
      <c r="F2" s="171"/>
      <c r="G2" s="171"/>
    </row>
    <row r="3" spans="1:7" ht="18" x14ac:dyDescent="0.35">
      <c r="A3" s="173" t="s">
        <v>69</v>
      </c>
      <c r="B3" s="173"/>
      <c r="C3" s="173"/>
      <c r="D3" s="173"/>
      <c r="E3" s="173"/>
      <c r="F3" s="173"/>
      <c r="G3" s="173"/>
    </row>
    <row r="4" spans="1:7" ht="18" x14ac:dyDescent="0.35">
      <c r="A4" s="173" t="s">
        <v>155</v>
      </c>
      <c r="B4" s="173"/>
      <c r="C4" s="173"/>
      <c r="D4" s="173"/>
      <c r="E4" s="173"/>
      <c r="F4" s="173"/>
      <c r="G4" s="173"/>
    </row>
    <row r="5" spans="1:7" ht="16.2" x14ac:dyDescent="0.35">
      <c r="A5" s="170" t="s">
        <v>151</v>
      </c>
      <c r="B5" s="175"/>
      <c r="C5" s="175"/>
      <c r="D5" s="175"/>
      <c r="E5" s="175"/>
      <c r="F5" s="175"/>
      <c r="G5" s="175"/>
    </row>
    <row r="6" spans="1:7" x14ac:dyDescent="0.3">
      <c r="A6" s="174"/>
      <c r="B6" s="174"/>
      <c r="C6" s="174"/>
      <c r="D6" s="174"/>
      <c r="E6" s="174"/>
      <c r="F6" s="174"/>
      <c r="G6" s="174"/>
    </row>
    <row r="8" spans="1:7" x14ac:dyDescent="0.3">
      <c r="C8" s="38" t="s">
        <v>1</v>
      </c>
      <c r="D8" s="172">
        <v>2023</v>
      </c>
      <c r="E8" s="172"/>
      <c r="F8" s="172" t="s">
        <v>157</v>
      </c>
      <c r="G8" s="172"/>
    </row>
    <row r="9" spans="1:7" x14ac:dyDescent="0.3">
      <c r="A9" s="140" t="s">
        <v>29</v>
      </c>
      <c r="C9" s="36"/>
      <c r="E9" s="141"/>
      <c r="F9" s="142"/>
      <c r="G9" s="141"/>
    </row>
    <row r="10" spans="1:7" x14ac:dyDescent="0.3">
      <c r="B10" s="139" t="s">
        <v>30</v>
      </c>
      <c r="C10" s="42">
        <v>19</v>
      </c>
      <c r="E10" s="143">
        <v>9310024.8599999994</v>
      </c>
      <c r="F10" s="144"/>
      <c r="G10" s="143">
        <v>9412202.2700000014</v>
      </c>
    </row>
    <row r="11" spans="1:7" ht="31.2" x14ac:dyDescent="0.3">
      <c r="B11" s="139" t="s">
        <v>31</v>
      </c>
      <c r="C11" s="109">
        <v>20</v>
      </c>
      <c r="E11" s="145">
        <v>136225782</v>
      </c>
      <c r="F11" s="146"/>
      <c r="G11" s="145">
        <v>159268760</v>
      </c>
    </row>
    <row r="12" spans="1:7" x14ac:dyDescent="0.3">
      <c r="B12" s="139" t="s">
        <v>132</v>
      </c>
      <c r="C12" s="42">
        <v>21</v>
      </c>
      <c r="E12" s="145">
        <v>150756.5</v>
      </c>
      <c r="F12" s="146"/>
      <c r="G12" s="145">
        <v>2035171.5</v>
      </c>
    </row>
    <row r="13" spans="1:7" x14ac:dyDescent="0.3">
      <c r="B13" s="139" t="s">
        <v>32</v>
      </c>
      <c r="C13" s="42">
        <v>22</v>
      </c>
      <c r="E13" s="145">
        <v>12236162.869999999</v>
      </c>
      <c r="F13" s="146"/>
      <c r="G13" s="145">
        <v>9288459.4600000009</v>
      </c>
    </row>
    <row r="14" spans="1:7" x14ac:dyDescent="0.3">
      <c r="B14" s="139" t="s">
        <v>138</v>
      </c>
      <c r="C14" s="42">
        <v>23</v>
      </c>
      <c r="E14" s="145">
        <v>889319.64</v>
      </c>
      <c r="F14" s="146"/>
      <c r="G14" s="145">
        <v>0</v>
      </c>
    </row>
    <row r="15" spans="1:7" x14ac:dyDescent="0.3">
      <c r="B15" s="139" t="s">
        <v>33</v>
      </c>
      <c r="C15" s="42">
        <v>24</v>
      </c>
      <c r="E15" s="145">
        <v>597785.71</v>
      </c>
      <c r="F15" s="146"/>
      <c r="G15" s="145">
        <v>613706.94999999995</v>
      </c>
    </row>
    <row r="16" spans="1:7" s="140" customFormat="1" ht="16.8" thickBot="1" x14ac:dyDescent="0.35">
      <c r="A16" s="140" t="s">
        <v>34</v>
      </c>
      <c r="B16" s="147"/>
      <c r="C16" s="43"/>
      <c r="E16" s="148">
        <f>SUM(E10:E15)</f>
        <v>159409831.58000001</v>
      </c>
      <c r="F16" s="149"/>
      <c r="G16" s="148">
        <f>SUM(G10:G15)</f>
        <v>180618300.18000001</v>
      </c>
    </row>
    <row r="17" spans="1:7" x14ac:dyDescent="0.3">
      <c r="C17" s="42"/>
      <c r="E17" s="150"/>
      <c r="F17" s="144"/>
      <c r="G17" s="150"/>
    </row>
    <row r="18" spans="1:7" ht="16.2" x14ac:dyDescent="0.35">
      <c r="A18" s="140" t="s">
        <v>35</v>
      </c>
      <c r="B18" s="151"/>
      <c r="C18" s="43"/>
      <c r="E18" s="150"/>
      <c r="F18" s="144"/>
      <c r="G18" s="150"/>
    </row>
    <row r="19" spans="1:7" x14ac:dyDescent="0.3">
      <c r="B19" s="139" t="s">
        <v>36</v>
      </c>
      <c r="C19" s="42">
        <v>25</v>
      </c>
      <c r="E19" s="152">
        <v>55219389.770000003</v>
      </c>
      <c r="F19" s="36"/>
      <c r="G19" s="152">
        <v>63128218.349999994</v>
      </c>
    </row>
    <row r="20" spans="1:7" ht="31.2" x14ac:dyDescent="0.3">
      <c r="B20" s="139" t="s">
        <v>37</v>
      </c>
      <c r="C20" s="109">
        <v>26</v>
      </c>
      <c r="E20" s="152">
        <v>60315521.329999998</v>
      </c>
      <c r="F20" s="36"/>
      <c r="G20" s="152">
        <v>61082095.229999997</v>
      </c>
    </row>
    <row r="21" spans="1:7" x14ac:dyDescent="0.3">
      <c r="B21" s="139" t="s">
        <v>38</v>
      </c>
      <c r="C21" s="42">
        <v>27</v>
      </c>
      <c r="E21" s="152">
        <v>39142424.799999997</v>
      </c>
      <c r="F21" s="36"/>
      <c r="G21" s="152">
        <v>25641561.239999998</v>
      </c>
    </row>
    <row r="22" spans="1:7" x14ac:dyDescent="0.3">
      <c r="B22" s="139" t="s">
        <v>39</v>
      </c>
      <c r="C22" s="42">
        <v>28</v>
      </c>
      <c r="E22" s="152">
        <v>5992913.8099999996</v>
      </c>
      <c r="F22" s="36"/>
      <c r="G22" s="152">
        <v>2780982.95</v>
      </c>
    </row>
    <row r="23" spans="1:7" s="140" customFormat="1" ht="16.8" thickBot="1" x14ac:dyDescent="0.35">
      <c r="A23" s="140" t="s">
        <v>78</v>
      </c>
      <c r="B23" s="147"/>
      <c r="C23" s="43"/>
      <c r="E23" s="148">
        <f>SUM(E19:E22)</f>
        <v>160670249.70999998</v>
      </c>
      <c r="F23" s="149"/>
      <c r="G23" s="148">
        <f>SUM(G19:G22)</f>
        <v>152632857.76999998</v>
      </c>
    </row>
    <row r="24" spans="1:7" x14ac:dyDescent="0.3">
      <c r="A24" s="140" t="s">
        <v>79</v>
      </c>
      <c r="C24" s="42"/>
      <c r="D24" s="140"/>
      <c r="E24" s="153">
        <f>+E16-E23</f>
        <v>-1260418.1299999654</v>
      </c>
      <c r="F24" s="149"/>
      <c r="G24" s="153">
        <f>+G16-G23</f>
        <v>27985442.410000026</v>
      </c>
    </row>
    <row r="25" spans="1:7" x14ac:dyDescent="0.3">
      <c r="B25" s="154" t="s">
        <v>144</v>
      </c>
      <c r="C25" s="42"/>
      <c r="E25" s="150"/>
      <c r="F25" s="144"/>
      <c r="G25" s="150"/>
    </row>
    <row r="26" spans="1:7" ht="31.2" x14ac:dyDescent="0.3">
      <c r="B26" s="155" t="s">
        <v>80</v>
      </c>
      <c r="C26" s="109">
        <v>29</v>
      </c>
      <c r="E26" s="156">
        <v>-7593997.79</v>
      </c>
      <c r="F26" s="36"/>
      <c r="G26" s="156">
        <v>-13473591.43</v>
      </c>
    </row>
    <row r="27" spans="1:7" ht="16.2" thickBot="1" x14ac:dyDescent="0.35">
      <c r="A27" s="140" t="s">
        <v>40</v>
      </c>
      <c r="C27" s="44"/>
      <c r="D27" s="140"/>
      <c r="E27" s="157">
        <f>+E24+E26</f>
        <v>-8854415.9199999645</v>
      </c>
      <c r="F27" s="149"/>
      <c r="G27" s="157">
        <f>+G24+G26</f>
        <v>14511850.980000027</v>
      </c>
    </row>
    <row r="28" spans="1:7" s="140" customFormat="1" ht="16.2" thickTop="1" x14ac:dyDescent="0.3">
      <c r="B28" s="147"/>
      <c r="C28" s="45"/>
    </row>
    <row r="29" spans="1:7" x14ac:dyDescent="0.3">
      <c r="A29" s="170" t="s">
        <v>125</v>
      </c>
      <c r="B29" s="170"/>
      <c r="C29" s="170"/>
      <c r="D29" s="170"/>
      <c r="E29" s="170"/>
      <c r="F29" s="170"/>
      <c r="G29" s="170"/>
    </row>
    <row r="31" spans="1:7" x14ac:dyDescent="0.3">
      <c r="B31" s="159"/>
      <c r="C31" s="36"/>
      <c r="D31" s="160"/>
      <c r="E31" s="161"/>
      <c r="F31" s="160"/>
      <c r="G31" s="161"/>
    </row>
  </sheetData>
  <sheetProtection algorithmName="SHA-512" hashValue="EN6ovXI/jJJE0qzRRc58MaGmoAXsT7+C7ZHVs4CtkZidOLOtOSd3Z4Pm+MtMqSlPJhN7Qc5+7u6MZXJauKVkOQ==" saltValue="vSNh7avyjd0a4lqiaIdghg==" spinCount="100000" sheet="1" objects="1" scenarios="1" selectLockedCells="1" selectUnlockedCells="1"/>
  <mergeCells count="9">
    <mergeCell ref="A29:G29"/>
    <mergeCell ref="A1:G1"/>
    <mergeCell ref="A2:G2"/>
    <mergeCell ref="D8:E8"/>
    <mergeCell ref="F8:G8"/>
    <mergeCell ref="A3:G3"/>
    <mergeCell ref="A4:G4"/>
    <mergeCell ref="A6:G6"/>
    <mergeCell ref="A5:G5"/>
  </mergeCells>
  <pageMargins left="1.5" right="1" top="1" bottom="1" header="0" footer="0.5"/>
  <pageSetup scale="95" orientation="portrait" horizontalDpi="4294967293" verticalDpi="360" r:id="rId1"/>
  <headerFooter>
    <oddFooter>&amp;C&amp;"Times New Roman,Regular"&amp;10 5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9"/>
  <sheetViews>
    <sheetView zoomScaleNormal="100" zoomScaleSheetLayoutView="100" workbookViewId="0">
      <selection sqref="A1:G1"/>
    </sheetView>
  </sheetViews>
  <sheetFormatPr defaultColWidth="9.33203125" defaultRowHeight="13.2" x14ac:dyDescent="0.25"/>
  <cols>
    <col min="1" max="1" width="3.33203125" style="1" customWidth="1"/>
    <col min="2" max="2" width="31.5546875" style="1" customWidth="1"/>
    <col min="3" max="3" width="5.6640625" style="1" customWidth="1"/>
    <col min="4" max="4" width="2.33203125" style="1" customWidth="1"/>
    <col min="5" max="5" width="16.6640625" style="4" bestFit="1" customWidth="1"/>
    <col min="6" max="6" width="2.33203125" style="1" customWidth="1"/>
    <col min="7" max="7" width="17.5546875" style="4" customWidth="1"/>
    <col min="8" max="8" width="9.33203125" style="1"/>
    <col min="9" max="9" width="19.33203125" style="1" bestFit="1" customWidth="1"/>
    <col min="10" max="16384" width="9.33203125" style="1"/>
  </cols>
  <sheetData>
    <row r="1" spans="1:9" ht="17.399999999999999" x14ac:dyDescent="0.3">
      <c r="A1" s="166" t="s">
        <v>0</v>
      </c>
      <c r="B1" s="166"/>
      <c r="C1" s="166"/>
      <c r="D1" s="166"/>
      <c r="E1" s="166"/>
      <c r="F1" s="166"/>
      <c r="G1" s="166"/>
    </row>
    <row r="2" spans="1:9" ht="17.399999999999999" x14ac:dyDescent="0.3">
      <c r="A2" s="166" t="s">
        <v>81</v>
      </c>
      <c r="B2" s="166"/>
      <c r="C2" s="166"/>
      <c r="D2" s="166"/>
      <c r="E2" s="166"/>
      <c r="F2" s="166"/>
      <c r="G2" s="166"/>
    </row>
    <row r="3" spans="1:9" ht="18" x14ac:dyDescent="0.35">
      <c r="A3" s="165" t="s">
        <v>69</v>
      </c>
      <c r="B3" s="165"/>
      <c r="C3" s="165"/>
      <c r="D3" s="165"/>
      <c r="E3" s="165"/>
      <c r="F3" s="165"/>
      <c r="G3" s="165"/>
    </row>
    <row r="4" spans="1:9" ht="18" x14ac:dyDescent="0.35">
      <c r="A4" s="165" t="s">
        <v>155</v>
      </c>
      <c r="B4" s="165"/>
      <c r="C4" s="165"/>
      <c r="D4" s="165"/>
      <c r="E4" s="165"/>
      <c r="F4" s="165"/>
      <c r="G4" s="165"/>
    </row>
    <row r="5" spans="1:9" ht="15.6" x14ac:dyDescent="0.3">
      <c r="A5" s="167" t="s">
        <v>151</v>
      </c>
      <c r="B5" s="167"/>
      <c r="C5" s="167"/>
      <c r="D5" s="167"/>
      <c r="E5" s="167"/>
      <c r="F5" s="167"/>
      <c r="G5" s="167"/>
    </row>
    <row r="6" spans="1:9" ht="26.25" customHeight="1" x14ac:dyDescent="0.25">
      <c r="A6" s="9"/>
      <c r="B6" s="9"/>
      <c r="C6" s="9"/>
      <c r="D6" s="9"/>
      <c r="E6" s="9"/>
      <c r="F6" s="9"/>
      <c r="G6" s="9"/>
    </row>
    <row r="7" spans="1:9" ht="24" customHeight="1" x14ac:dyDescent="0.25">
      <c r="C7" s="110" t="s">
        <v>1</v>
      </c>
      <c r="D7" s="169">
        <v>2023</v>
      </c>
      <c r="E7" s="169"/>
      <c r="F7" s="169" t="s">
        <v>157</v>
      </c>
      <c r="G7" s="169"/>
    </row>
    <row r="8" spans="1:9" s="10" customFormat="1" ht="15.6" x14ac:dyDescent="0.3">
      <c r="A8" s="14" t="s">
        <v>133</v>
      </c>
      <c r="E8" s="55">
        <v>444053722.75</v>
      </c>
      <c r="F8" s="56"/>
      <c r="G8" s="55">
        <v>428931825.97000003</v>
      </c>
    </row>
    <row r="9" spans="1:9" s="10" customFormat="1" ht="13.5" customHeight="1" x14ac:dyDescent="0.3">
      <c r="A9" s="10" t="s">
        <v>144</v>
      </c>
      <c r="E9" s="55"/>
      <c r="F9" s="56"/>
      <c r="G9" s="55"/>
    </row>
    <row r="10" spans="1:9" s="10" customFormat="1" ht="15.6" x14ac:dyDescent="0.3">
      <c r="B10" s="10" t="s">
        <v>41</v>
      </c>
      <c r="C10" s="63">
        <v>30</v>
      </c>
      <c r="E10" s="59">
        <v>1409231.42</v>
      </c>
      <c r="F10" s="56"/>
      <c r="G10" s="59">
        <v>1738912.22</v>
      </c>
    </row>
    <row r="11" spans="1:9" s="14" customFormat="1" ht="16.2" x14ac:dyDescent="0.3">
      <c r="A11" s="14" t="s">
        <v>148</v>
      </c>
      <c r="C11" s="64"/>
      <c r="E11" s="60">
        <f>SUM(E8:E10)</f>
        <v>445462954.17000002</v>
      </c>
      <c r="F11" s="57"/>
      <c r="G11" s="60">
        <f>SUM(G8:G10)</f>
        <v>430670738.19000006</v>
      </c>
    </row>
    <row r="12" spans="1:9" s="10" customFormat="1" ht="32.25" customHeight="1" x14ac:dyDescent="0.3">
      <c r="A12" s="176" t="s">
        <v>42</v>
      </c>
      <c r="B12" s="176"/>
      <c r="C12" s="41"/>
      <c r="E12" s="58"/>
      <c r="F12" s="56"/>
      <c r="G12" s="58"/>
    </row>
    <row r="13" spans="1:9" s="108" customFormat="1" ht="18.75" customHeight="1" x14ac:dyDescent="0.3">
      <c r="B13" s="13" t="s">
        <v>43</v>
      </c>
      <c r="E13" s="55">
        <v>-8854415.9199999999</v>
      </c>
      <c r="F13" s="56"/>
      <c r="G13" s="55">
        <v>14511850.98</v>
      </c>
    </row>
    <row r="14" spans="1:9" s="108" customFormat="1" ht="32.25" customHeight="1" x14ac:dyDescent="0.3">
      <c r="B14" s="111" t="s">
        <v>44</v>
      </c>
      <c r="C14" s="112"/>
      <c r="D14" s="113"/>
      <c r="E14" s="65">
        <f>SUM(E13:E13)</f>
        <v>-8854415.9199999999</v>
      </c>
      <c r="F14" s="57"/>
      <c r="G14" s="65">
        <f>SUM(G13:G13)</f>
        <v>14511850.98</v>
      </c>
    </row>
    <row r="15" spans="1:9" s="14" customFormat="1" ht="16.2" thickBot="1" x14ac:dyDescent="0.35">
      <c r="A15" s="14" t="s">
        <v>134</v>
      </c>
      <c r="E15" s="66">
        <f>+E11+E14</f>
        <v>436608538.25</v>
      </c>
      <c r="F15" s="57"/>
      <c r="G15" s="66">
        <f>+G11+G14</f>
        <v>445182589.17000008</v>
      </c>
      <c r="I15" s="67"/>
    </row>
    <row r="16" spans="1:9" s="14" customFormat="1" ht="16.2" thickTop="1" x14ac:dyDescent="0.3">
      <c r="E16" s="33"/>
      <c r="F16" s="27"/>
      <c r="G16" s="33"/>
      <c r="I16" s="67"/>
    </row>
    <row r="17" spans="1:7" s="10" customFormat="1" ht="15.6" x14ac:dyDescent="0.3">
      <c r="E17" s="12"/>
      <c r="G17" s="12"/>
    </row>
    <row r="18" spans="1:7" s="10" customFormat="1" ht="15.6" x14ac:dyDescent="0.3">
      <c r="A18" s="167" t="s">
        <v>125</v>
      </c>
      <c r="B18" s="167"/>
      <c r="C18" s="167"/>
      <c r="D18" s="167"/>
      <c r="E18" s="167"/>
      <c r="F18" s="167"/>
      <c r="G18" s="167"/>
    </row>
    <row r="19" spans="1:7" s="10" customFormat="1" ht="15.6" x14ac:dyDescent="0.3">
      <c r="E19" s="12"/>
      <c r="G19" s="12"/>
    </row>
    <row r="20" spans="1:7" s="10" customFormat="1" ht="15.6" x14ac:dyDescent="0.3">
      <c r="E20" s="12"/>
      <c r="G20" s="12"/>
    </row>
    <row r="21" spans="1:7" s="10" customFormat="1" ht="15.6" x14ac:dyDescent="0.3">
      <c r="E21" s="12"/>
      <c r="G21" s="12"/>
    </row>
    <row r="22" spans="1:7" s="10" customFormat="1" ht="15.6" x14ac:dyDescent="0.3">
      <c r="E22" s="12"/>
      <c r="G22" s="12"/>
    </row>
    <row r="25" spans="1:7" ht="13.8" x14ac:dyDescent="0.25">
      <c r="D25" s="35"/>
      <c r="E25" s="6"/>
      <c r="F25" s="5"/>
      <c r="G25" s="6"/>
    </row>
    <row r="26" spans="1:7" x14ac:dyDescent="0.25">
      <c r="C26" s="34"/>
      <c r="D26" s="5"/>
      <c r="E26" s="6"/>
      <c r="F26" s="5"/>
      <c r="G26" s="6"/>
    </row>
    <row r="27" spans="1:7" x14ac:dyDescent="0.25">
      <c r="C27" s="163"/>
      <c r="D27" s="163"/>
      <c r="E27" s="163"/>
      <c r="F27" s="163"/>
      <c r="G27" s="163"/>
    </row>
    <row r="28" spans="1:7" x14ac:dyDescent="0.25">
      <c r="C28" s="164"/>
      <c r="D28" s="164"/>
      <c r="E28" s="164"/>
      <c r="F28" s="164"/>
      <c r="G28" s="164"/>
    </row>
    <row r="29" spans="1:7" x14ac:dyDescent="0.25">
      <c r="B29" s="74"/>
      <c r="C29" s="77"/>
      <c r="D29" s="74"/>
      <c r="E29" s="75"/>
      <c r="F29" s="74"/>
      <c r="G29" s="75"/>
    </row>
  </sheetData>
  <sheetProtection algorithmName="SHA-512" hashValue="9dJjzjNkc6KdVam1WNQaNn97NJb5PVcTDim7uxlab7d1BiW4zE2n+8PkhaD3fINyv6bIfm37Ic2ruH2VzcWsCQ==" saltValue="X7gG8a24vg8x8NmBeH9Dvg==" spinCount="100000" sheet="1" objects="1" scenarios="1" selectLockedCells="1" selectUnlockedCells="1"/>
  <mergeCells count="11">
    <mergeCell ref="A1:G1"/>
    <mergeCell ref="A2:G2"/>
    <mergeCell ref="A4:G4"/>
    <mergeCell ref="C28:G28"/>
    <mergeCell ref="A3:G3"/>
    <mergeCell ref="A18:G18"/>
    <mergeCell ref="D7:E7"/>
    <mergeCell ref="F7:G7"/>
    <mergeCell ref="A12:B12"/>
    <mergeCell ref="C27:G27"/>
    <mergeCell ref="A5:G5"/>
  </mergeCells>
  <pageMargins left="1.5" right="1" top="1" bottom="1" header="0.3" footer="0.5"/>
  <pageSetup scale="95" orientation="portrait" horizontalDpi="4294967293" verticalDpi="360" r:id="rId1"/>
  <headerFooter>
    <oddFooter>&amp;C&amp;"Times New Roman,Regular"&amp;10 6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4"/>
  <sheetViews>
    <sheetView zoomScaleNormal="100" zoomScaleSheetLayoutView="100" workbookViewId="0">
      <selection sqref="A1:E1"/>
    </sheetView>
  </sheetViews>
  <sheetFormatPr defaultColWidth="9.33203125" defaultRowHeight="15.6" x14ac:dyDescent="0.3"/>
  <cols>
    <col min="1" max="1" width="43.6640625" style="23" customWidth="1"/>
    <col min="2" max="2" width="5.33203125" style="127" customWidth="1"/>
    <col min="3" max="3" width="18.6640625" style="10" customWidth="1"/>
    <col min="4" max="4" width="1.44140625" style="11" customWidth="1"/>
    <col min="5" max="5" width="17.6640625" style="10" customWidth="1"/>
    <col min="6" max="16384" width="9.33203125" style="10"/>
  </cols>
  <sheetData>
    <row r="1" spans="1:5" ht="17.399999999999999" x14ac:dyDescent="0.3">
      <c r="A1" s="166" t="s">
        <v>0</v>
      </c>
      <c r="B1" s="166"/>
      <c r="C1" s="166"/>
      <c r="D1" s="166"/>
      <c r="E1" s="166"/>
    </row>
    <row r="2" spans="1:5" ht="17.399999999999999" x14ac:dyDescent="0.3">
      <c r="A2" s="166" t="s">
        <v>83</v>
      </c>
      <c r="B2" s="166"/>
      <c r="C2" s="166"/>
      <c r="D2" s="166"/>
      <c r="E2" s="166"/>
    </row>
    <row r="3" spans="1:5" ht="18" x14ac:dyDescent="0.35">
      <c r="A3" s="165" t="s">
        <v>69</v>
      </c>
      <c r="B3" s="165"/>
      <c r="C3" s="165"/>
      <c r="D3" s="165"/>
      <c r="E3" s="165"/>
    </row>
    <row r="4" spans="1:5" ht="18" x14ac:dyDescent="0.35">
      <c r="A4" s="165" t="s">
        <v>155</v>
      </c>
      <c r="B4" s="165"/>
      <c r="C4" s="165"/>
      <c r="D4" s="165"/>
      <c r="E4" s="165"/>
    </row>
    <row r="5" spans="1:5" x14ac:dyDescent="0.3">
      <c r="A5" s="167" t="s">
        <v>151</v>
      </c>
      <c r="B5" s="167"/>
      <c r="C5" s="167"/>
      <c r="D5" s="167"/>
      <c r="E5" s="167"/>
    </row>
    <row r="6" spans="1:5" ht="18" x14ac:dyDescent="0.35">
      <c r="A6" s="68"/>
      <c r="B6" s="130"/>
      <c r="C6" s="70"/>
      <c r="D6" s="69"/>
      <c r="E6" s="70"/>
    </row>
    <row r="7" spans="1:5" ht="15" customHeight="1" x14ac:dyDescent="0.3">
      <c r="B7" s="129" t="s">
        <v>146</v>
      </c>
      <c r="C7" s="128">
        <v>2023</v>
      </c>
      <c r="D7" s="21"/>
      <c r="E7" s="162" t="s">
        <v>157</v>
      </c>
    </row>
    <row r="8" spans="1:5" x14ac:dyDescent="0.3">
      <c r="A8" s="40" t="s">
        <v>45</v>
      </c>
    </row>
    <row r="9" spans="1:5" x14ac:dyDescent="0.3">
      <c r="A9" s="41" t="s">
        <v>46</v>
      </c>
    </row>
    <row r="10" spans="1:5" x14ac:dyDescent="0.3">
      <c r="A10" s="23" t="s">
        <v>47</v>
      </c>
      <c r="C10" s="46">
        <v>9310024.8599999994</v>
      </c>
      <c r="D10" s="47"/>
      <c r="E10" s="46">
        <v>9412202.2699999996</v>
      </c>
    </row>
    <row r="11" spans="1:5" x14ac:dyDescent="0.3">
      <c r="A11" s="23" t="s">
        <v>48</v>
      </c>
      <c r="C11" s="46">
        <v>136376538.5</v>
      </c>
      <c r="D11" s="47"/>
      <c r="E11" s="46">
        <v>161303931.5</v>
      </c>
    </row>
    <row r="12" spans="1:5" x14ac:dyDescent="0.3">
      <c r="A12" s="23" t="s">
        <v>49</v>
      </c>
      <c r="C12" s="46">
        <v>12214054.550000001</v>
      </c>
      <c r="D12" s="47"/>
      <c r="E12" s="46">
        <v>9266640.6799999997</v>
      </c>
    </row>
    <row r="13" spans="1:5" x14ac:dyDescent="0.3">
      <c r="A13" s="23" t="s">
        <v>50</v>
      </c>
      <c r="C13" s="46">
        <v>22108.32</v>
      </c>
      <c r="D13" s="47"/>
      <c r="E13" s="46">
        <v>21818.78</v>
      </c>
    </row>
    <row r="14" spans="1:5" x14ac:dyDescent="0.3">
      <c r="A14" s="23" t="s">
        <v>51</v>
      </c>
      <c r="C14" s="48">
        <v>17116451.960000001</v>
      </c>
      <c r="D14" s="47"/>
      <c r="E14" s="48">
        <v>14665793.27</v>
      </c>
    </row>
    <row r="15" spans="1:5" s="14" customFormat="1" ht="16.2" thickBot="1" x14ac:dyDescent="0.35">
      <c r="A15" s="40" t="s">
        <v>142</v>
      </c>
      <c r="B15" s="131"/>
      <c r="C15" s="49">
        <f>SUM(C10:C14)</f>
        <v>175039178.19000003</v>
      </c>
      <c r="D15" s="50"/>
      <c r="E15" s="49">
        <f>SUM(E10:E14)</f>
        <v>194670386.50000003</v>
      </c>
    </row>
    <row r="16" spans="1:5" s="14" customFormat="1" x14ac:dyDescent="0.3">
      <c r="A16" s="41" t="s">
        <v>52</v>
      </c>
      <c r="B16" s="126"/>
      <c r="C16" s="51"/>
      <c r="D16" s="52"/>
      <c r="E16" s="51"/>
    </row>
    <row r="17" spans="1:5" x14ac:dyDescent="0.3">
      <c r="A17" s="23" t="s">
        <v>53</v>
      </c>
      <c r="C17" s="46">
        <v>62861083.289999999</v>
      </c>
      <c r="D17" s="47"/>
      <c r="E17" s="46">
        <v>70189117.600000009</v>
      </c>
    </row>
    <row r="18" spans="1:5" x14ac:dyDescent="0.3">
      <c r="A18" s="23" t="s">
        <v>54</v>
      </c>
      <c r="C18" s="46">
        <v>15323450.630000001</v>
      </c>
      <c r="D18" s="47"/>
      <c r="E18" s="46">
        <v>4939179.42</v>
      </c>
    </row>
    <row r="19" spans="1:5" x14ac:dyDescent="0.3">
      <c r="A19" s="23" t="s">
        <v>55</v>
      </c>
      <c r="C19" s="46">
        <v>55219389.770000003</v>
      </c>
      <c r="D19" s="47"/>
      <c r="E19" s="46">
        <v>58276597.880000003</v>
      </c>
    </row>
    <row r="20" spans="1:5" x14ac:dyDescent="0.3">
      <c r="A20" s="23" t="s">
        <v>56</v>
      </c>
      <c r="C20" s="46">
        <v>5992913.8099999996</v>
      </c>
      <c r="D20" s="47"/>
      <c r="E20" s="46">
        <v>2200566.9499999997</v>
      </c>
    </row>
    <row r="21" spans="1:5" x14ac:dyDescent="0.3">
      <c r="A21" s="23" t="s">
        <v>57</v>
      </c>
      <c r="B21" s="132"/>
      <c r="C21" s="48">
        <v>9799752.7799999993</v>
      </c>
      <c r="D21" s="47"/>
      <c r="E21" s="48">
        <v>13101428.449999999</v>
      </c>
    </row>
    <row r="22" spans="1:5" s="14" customFormat="1" x14ac:dyDescent="0.3">
      <c r="A22" s="40" t="s">
        <v>143</v>
      </c>
      <c r="B22" s="133"/>
      <c r="C22" s="53">
        <f>SUM(C17:C21)</f>
        <v>149196590.28</v>
      </c>
      <c r="D22" s="50"/>
      <c r="E22" s="53">
        <f>SUM(E17:E21)</f>
        <v>148706890.29999998</v>
      </c>
    </row>
    <row r="23" spans="1:5" s="14" customFormat="1" ht="16.2" thickBot="1" x14ac:dyDescent="0.35">
      <c r="A23" s="40" t="s">
        <v>58</v>
      </c>
      <c r="B23" s="133" t="s">
        <v>156</v>
      </c>
      <c r="C23" s="49">
        <f>+C15-C22</f>
        <v>25842587.910000026</v>
      </c>
      <c r="D23" s="50"/>
      <c r="E23" s="49">
        <f>+E15-E22</f>
        <v>45963496.200000048</v>
      </c>
    </row>
    <row r="24" spans="1:5" s="14" customFormat="1" x14ac:dyDescent="0.3">
      <c r="A24" s="40" t="s">
        <v>59</v>
      </c>
      <c r="B24" s="132"/>
      <c r="C24" s="51"/>
      <c r="D24" s="52"/>
      <c r="E24" s="51"/>
    </row>
    <row r="25" spans="1:5" s="14" customFormat="1" x14ac:dyDescent="0.3">
      <c r="A25" s="103" t="s">
        <v>60</v>
      </c>
      <c r="B25" s="132"/>
      <c r="C25" s="104">
        <v>0</v>
      </c>
      <c r="D25" s="52"/>
      <c r="E25" s="104">
        <v>0</v>
      </c>
    </row>
    <row r="26" spans="1:5" s="14" customFormat="1" x14ac:dyDescent="0.3">
      <c r="A26" s="41" t="s">
        <v>142</v>
      </c>
      <c r="B26" s="132"/>
      <c r="C26" s="51">
        <v>0</v>
      </c>
      <c r="D26" s="52"/>
      <c r="E26" s="51">
        <v>0</v>
      </c>
    </row>
    <row r="27" spans="1:5" s="14" customFormat="1" x14ac:dyDescent="0.3">
      <c r="A27" s="41" t="s">
        <v>52</v>
      </c>
      <c r="B27" s="132"/>
      <c r="C27" s="51"/>
      <c r="D27" s="52"/>
      <c r="E27" s="51"/>
    </row>
    <row r="28" spans="1:5" ht="31.2" x14ac:dyDescent="0.3">
      <c r="A28" s="103" t="s">
        <v>149</v>
      </c>
      <c r="B28" s="132"/>
      <c r="C28" s="54">
        <v>19826826.949999999</v>
      </c>
      <c r="D28" s="47"/>
      <c r="E28" s="54">
        <v>107688421.78</v>
      </c>
    </row>
    <row r="29" spans="1:5" x14ac:dyDescent="0.3">
      <c r="A29" s="41" t="s">
        <v>143</v>
      </c>
      <c r="B29" s="132"/>
      <c r="C29" s="106">
        <f>+C28</f>
        <v>19826826.949999999</v>
      </c>
      <c r="D29" s="105">
        <f>+D28</f>
        <v>0</v>
      </c>
      <c r="E29" s="106">
        <f>+E28</f>
        <v>107688421.78</v>
      </c>
    </row>
    <row r="30" spans="1:5" s="14" customFormat="1" ht="16.2" thickBot="1" x14ac:dyDescent="0.35">
      <c r="A30" s="40" t="s">
        <v>61</v>
      </c>
      <c r="B30" s="133"/>
      <c r="C30" s="49">
        <f>+-C28</f>
        <v>-19826826.949999999</v>
      </c>
      <c r="D30" s="50"/>
      <c r="E30" s="49">
        <f>+-E28</f>
        <v>-107688421.78</v>
      </c>
    </row>
    <row r="31" spans="1:5" s="14" customFormat="1" x14ac:dyDescent="0.3">
      <c r="A31" s="40" t="s">
        <v>62</v>
      </c>
      <c r="B31" s="132"/>
      <c r="C31" s="51"/>
      <c r="D31" s="52"/>
      <c r="E31" s="51"/>
    </row>
    <row r="32" spans="1:5" s="14" customFormat="1" x14ac:dyDescent="0.3">
      <c r="A32" s="41" t="s">
        <v>46</v>
      </c>
      <c r="B32" s="132"/>
      <c r="C32" s="51"/>
      <c r="D32" s="52"/>
      <c r="E32" s="51"/>
    </row>
    <row r="33" spans="1:6" x14ac:dyDescent="0.3">
      <c r="A33" s="23" t="s">
        <v>63</v>
      </c>
      <c r="B33" s="132"/>
      <c r="C33" s="48">
        <v>0</v>
      </c>
      <c r="D33" s="47"/>
      <c r="E33" s="48">
        <v>82886235.75</v>
      </c>
    </row>
    <row r="34" spans="1:6" x14ac:dyDescent="0.3">
      <c r="A34" s="40" t="s">
        <v>142</v>
      </c>
      <c r="B34" s="132"/>
      <c r="C34" s="107">
        <f>+C33</f>
        <v>0</v>
      </c>
      <c r="D34" s="52"/>
      <c r="E34" s="107">
        <f>+E33</f>
        <v>82886235.75</v>
      </c>
    </row>
    <row r="35" spans="1:6" s="14" customFormat="1" x14ac:dyDescent="0.3">
      <c r="A35" s="41" t="s">
        <v>52</v>
      </c>
      <c r="B35" s="132"/>
      <c r="C35" s="51"/>
      <c r="D35" s="52"/>
      <c r="E35" s="51"/>
    </row>
    <row r="36" spans="1:6" ht="16.5" customHeight="1" x14ac:dyDescent="0.3">
      <c r="A36" s="23" t="s">
        <v>64</v>
      </c>
      <c r="B36" s="132"/>
      <c r="C36" s="48">
        <v>11606726.25</v>
      </c>
      <c r="D36" s="47"/>
      <c r="E36" s="48">
        <v>4968896.24</v>
      </c>
    </row>
    <row r="37" spans="1:6" ht="16.5" customHeight="1" x14ac:dyDescent="0.3">
      <c r="A37" s="40" t="s">
        <v>143</v>
      </c>
      <c r="B37" s="132"/>
      <c r="C37" s="107">
        <f>+C36</f>
        <v>11606726.25</v>
      </c>
      <c r="D37" s="107">
        <f>+D36</f>
        <v>0</v>
      </c>
      <c r="E37" s="107">
        <f>+E36</f>
        <v>4968896.24</v>
      </c>
    </row>
    <row r="38" spans="1:6" s="14" customFormat="1" ht="16.2" thickBot="1" x14ac:dyDescent="0.35">
      <c r="A38" s="40" t="s">
        <v>65</v>
      </c>
      <c r="B38" s="133"/>
      <c r="C38" s="49">
        <f>+C33-C36</f>
        <v>-11606726.25</v>
      </c>
      <c r="D38" s="50"/>
      <c r="E38" s="49">
        <f>+E33-E36</f>
        <v>77917339.510000005</v>
      </c>
    </row>
    <row r="39" spans="1:6" s="14" customFormat="1" ht="31.2" x14ac:dyDescent="0.3">
      <c r="A39" s="40" t="s">
        <v>82</v>
      </c>
      <c r="B39" s="132"/>
      <c r="C39" s="51">
        <f>+C23+C30+C38</f>
        <v>-5590965.289999973</v>
      </c>
      <c r="D39" s="52"/>
      <c r="E39" s="51">
        <f>+E23+E30+E38</f>
        <v>16192413.930000052</v>
      </c>
    </row>
    <row r="40" spans="1:6" x14ac:dyDescent="0.3">
      <c r="A40" s="40" t="s">
        <v>66</v>
      </c>
      <c r="B40" s="132"/>
      <c r="C40" s="48">
        <v>46353369.350000001</v>
      </c>
      <c r="D40" s="47"/>
      <c r="E40" s="48">
        <v>30160955.419999987</v>
      </c>
    </row>
    <row r="41" spans="1:6" ht="16.2" thickBot="1" x14ac:dyDescent="0.35">
      <c r="A41" s="40" t="s">
        <v>67</v>
      </c>
      <c r="B41" s="133" t="s">
        <v>147</v>
      </c>
      <c r="C41" s="49">
        <f>+C39+C40</f>
        <v>40762404.060000032</v>
      </c>
      <c r="D41" s="50"/>
      <c r="E41" s="49">
        <f>+E39+E40</f>
        <v>46353369.350000039</v>
      </c>
    </row>
    <row r="42" spans="1:6" ht="16.5" customHeight="1" x14ac:dyDescent="0.3"/>
    <row r="43" spans="1:6" ht="16.2" x14ac:dyDescent="0.35">
      <c r="A43" s="167" t="s">
        <v>125</v>
      </c>
      <c r="B43" s="167"/>
      <c r="C43" s="167"/>
      <c r="D43" s="167"/>
      <c r="E43" s="167"/>
      <c r="F43" s="16"/>
    </row>
    <row r="44" spans="1:6" x14ac:dyDescent="0.3">
      <c r="B44" s="177"/>
      <c r="C44" s="177"/>
      <c r="D44" s="177"/>
      <c r="E44" s="177"/>
    </row>
  </sheetData>
  <sheetProtection algorithmName="SHA-512" hashValue="4sG0aJCIjCBIhX3Th+MBy+CpTWHYKq7WySgLs1DAvJCoXRnXo/hO17IKhC/CCdru3R6Bw+dylCX6JoJmP+YkWg==" saltValue="f+kPCL3cenM3HZCEHYiCuQ==" spinCount="100000" sheet="1" objects="1" scenarios="1" selectLockedCells="1" selectUnlockedCells="1"/>
  <mergeCells count="8">
    <mergeCell ref="B44:C44"/>
    <mergeCell ref="D44:E44"/>
    <mergeCell ref="A1:E1"/>
    <mergeCell ref="A3:E3"/>
    <mergeCell ref="A2:E2"/>
    <mergeCell ref="A4:E4"/>
    <mergeCell ref="A5:E5"/>
    <mergeCell ref="A43:E43"/>
  </mergeCells>
  <pageMargins left="1.5" right="1" top="1" bottom="1" header="0" footer="0.5"/>
  <pageSetup scale="85" orientation="portrait" horizontalDpi="4294967293" verticalDpi="360" r:id="rId1"/>
  <headerFooter>
    <oddFooter>&amp;C&amp;"Times New Roman,Regular"&amp;10 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A72"/>
  <sheetViews>
    <sheetView zoomScaleNormal="100" zoomScaleSheetLayoutView="90" workbookViewId="0">
      <selection sqref="A1:J1"/>
    </sheetView>
  </sheetViews>
  <sheetFormatPr defaultColWidth="8.6640625" defaultRowHeight="13.2" x14ac:dyDescent="0.25"/>
  <cols>
    <col min="1" max="1" width="2.44140625" style="79" customWidth="1"/>
    <col min="2" max="2" width="3.33203125" style="79" customWidth="1"/>
    <col min="3" max="3" width="2.6640625" style="79" customWidth="1"/>
    <col min="4" max="4" width="2.44140625" style="79" customWidth="1"/>
    <col min="5" max="5" width="50.6640625" style="79" customWidth="1"/>
    <col min="6" max="6" width="19.5546875" style="79" customWidth="1"/>
    <col min="7" max="7" width="20" style="79" customWidth="1"/>
    <col min="8" max="8" width="19.6640625" style="79" customWidth="1"/>
    <col min="9" max="9" width="18.6640625" style="79" customWidth="1"/>
    <col min="10" max="10" width="21.6640625" style="79" customWidth="1"/>
    <col min="11" max="16384" width="8.6640625" style="79"/>
  </cols>
  <sheetData>
    <row r="1" spans="1:1023 1037:2045 2059:3067 3081:4089 4103:5111 5125:6133 6147:7155 7169:8191 8205:9213 9227:10235 10249:11257 11271:12279 12293:13301 13315:14323 14337:15359 15373:16381" s="10" customFormat="1" ht="17.399999999999999" x14ac:dyDescent="0.3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84"/>
      <c r="L1" s="84"/>
      <c r="M1" s="84"/>
      <c r="N1" s="84"/>
    </row>
    <row r="2" spans="1:1023 1037:2045 2059:3067 3081:4089 4103:5111 5125:6133 6147:7155 7169:8191 8205:9213 9227:10235 10249:11257 11271:12279 12293:13301 13315:14323 14337:15359 15373:16381" s="10" customFormat="1" ht="17.399999999999999" x14ac:dyDescent="0.3">
      <c r="A2" s="166" t="s">
        <v>84</v>
      </c>
      <c r="B2" s="166"/>
      <c r="C2" s="166"/>
      <c r="D2" s="166"/>
      <c r="E2" s="166"/>
      <c r="F2" s="166"/>
      <c r="G2" s="166"/>
      <c r="H2" s="166"/>
      <c r="I2" s="166"/>
      <c r="J2" s="166"/>
      <c r="K2" s="84"/>
      <c r="L2" s="84"/>
      <c r="M2" s="84"/>
      <c r="N2" s="84"/>
    </row>
    <row r="3" spans="1:1023 1037:2045 2059:3067 3081:4089 4103:5111 5125:6133 6147:7155 7169:8191 8205:9213 9227:10235 10249:11257 11271:12279 12293:13301 13315:14323 14337:15359 15373:16381" s="10" customFormat="1" ht="18" x14ac:dyDescent="0.35">
      <c r="A3" s="165" t="s">
        <v>69</v>
      </c>
      <c r="B3" s="165"/>
      <c r="C3" s="165"/>
      <c r="D3" s="165"/>
      <c r="E3" s="165"/>
      <c r="F3" s="165"/>
      <c r="G3" s="165"/>
      <c r="H3" s="165"/>
      <c r="I3" s="165"/>
      <c r="J3" s="165"/>
      <c r="K3" s="84"/>
      <c r="L3" s="84"/>
      <c r="M3" s="84"/>
      <c r="N3" s="84"/>
    </row>
    <row r="4" spans="1:1023 1037:2045 2059:3067 3081:4089 4103:5111 5125:6133 6147:7155 7169:8191 8205:9213 9227:10235 10249:11257 11271:12279 12293:13301 13315:14323 14337:15359 15373:16381" s="14" customFormat="1" ht="18" x14ac:dyDescent="0.35">
      <c r="A4" s="165" t="s">
        <v>155</v>
      </c>
      <c r="B4" s="165"/>
      <c r="C4" s="165"/>
      <c r="D4" s="165"/>
      <c r="E4" s="165"/>
      <c r="F4" s="165"/>
      <c r="G4" s="165"/>
      <c r="H4" s="165"/>
      <c r="I4" s="165"/>
      <c r="J4" s="165"/>
      <c r="K4" s="84"/>
      <c r="L4" s="84"/>
      <c r="M4" s="84"/>
      <c r="N4" s="84"/>
      <c r="O4" s="10"/>
      <c r="AC4" s="10"/>
      <c r="AQ4" s="10"/>
      <c r="BE4" s="10"/>
      <c r="BS4" s="10"/>
      <c r="CG4" s="10"/>
      <c r="CU4" s="10"/>
      <c r="DI4" s="10"/>
      <c r="DW4" s="10"/>
      <c r="EK4" s="10"/>
      <c r="EY4" s="10"/>
      <c r="FM4" s="10"/>
      <c r="GA4" s="10"/>
      <c r="GO4" s="10"/>
      <c r="HC4" s="10"/>
      <c r="HQ4" s="10"/>
      <c r="IE4" s="10"/>
      <c r="IS4" s="10"/>
      <c r="JG4" s="10"/>
      <c r="JU4" s="10"/>
      <c r="KI4" s="10"/>
      <c r="KW4" s="10"/>
      <c r="LK4" s="10"/>
      <c r="LY4" s="10"/>
      <c r="MM4" s="10"/>
      <c r="NA4" s="10"/>
      <c r="NO4" s="10"/>
      <c r="OC4" s="10"/>
      <c r="OQ4" s="10"/>
      <c r="PE4" s="10"/>
      <c r="PS4" s="10"/>
      <c r="QG4" s="10"/>
      <c r="QU4" s="10"/>
      <c r="RI4" s="10"/>
      <c r="RW4" s="10"/>
      <c r="SK4" s="10"/>
      <c r="SY4" s="10"/>
      <c r="TM4" s="10"/>
      <c r="UA4" s="10"/>
      <c r="UO4" s="10"/>
      <c r="VC4" s="10"/>
      <c r="VQ4" s="10"/>
      <c r="WE4" s="10"/>
      <c r="WS4" s="10"/>
      <c r="XG4" s="10"/>
      <c r="XU4" s="10"/>
      <c r="YI4" s="10"/>
      <c r="YW4" s="10"/>
      <c r="ZK4" s="10"/>
      <c r="ZY4" s="10"/>
      <c r="AAM4" s="10"/>
      <c r="ABA4" s="10"/>
      <c r="ABO4" s="10"/>
      <c r="ACC4" s="10"/>
      <c r="ACQ4" s="10"/>
      <c r="ADE4" s="10"/>
      <c r="ADS4" s="10"/>
      <c r="AEG4" s="10"/>
      <c r="AEU4" s="10"/>
      <c r="AFI4" s="10"/>
      <c r="AFW4" s="10"/>
      <c r="AGK4" s="10"/>
      <c r="AGY4" s="10"/>
      <c r="AHM4" s="10"/>
      <c r="AIA4" s="10"/>
      <c r="AIO4" s="10"/>
      <c r="AJC4" s="10"/>
      <c r="AJQ4" s="10"/>
      <c r="AKE4" s="10"/>
      <c r="AKS4" s="10"/>
      <c r="ALG4" s="10"/>
      <c r="ALU4" s="10"/>
      <c r="AMI4" s="10"/>
      <c r="AMW4" s="10"/>
      <c r="ANK4" s="10"/>
      <c r="ANY4" s="10"/>
      <c r="AOM4" s="10"/>
      <c r="APA4" s="10"/>
      <c r="APO4" s="10"/>
      <c r="AQC4" s="10"/>
      <c r="AQQ4" s="10"/>
      <c r="ARE4" s="10"/>
      <c r="ARS4" s="10"/>
      <c r="ASG4" s="10"/>
      <c r="ASU4" s="10"/>
      <c r="ATI4" s="10"/>
      <c r="ATW4" s="10"/>
      <c r="AUK4" s="10"/>
      <c r="AUY4" s="10"/>
      <c r="AVM4" s="10"/>
      <c r="AWA4" s="10"/>
      <c r="AWO4" s="10"/>
      <c r="AXC4" s="10"/>
      <c r="AXQ4" s="10"/>
      <c r="AYE4" s="10"/>
      <c r="AYS4" s="10"/>
      <c r="AZG4" s="10"/>
      <c r="AZU4" s="10"/>
      <c r="BAI4" s="10"/>
      <c r="BAW4" s="10"/>
      <c r="BBK4" s="10"/>
      <c r="BBY4" s="10"/>
      <c r="BCM4" s="10"/>
      <c r="BDA4" s="10"/>
      <c r="BDO4" s="10"/>
      <c r="BEC4" s="10"/>
      <c r="BEQ4" s="10"/>
      <c r="BFE4" s="10"/>
      <c r="BFS4" s="10"/>
      <c r="BGG4" s="10"/>
      <c r="BGU4" s="10"/>
      <c r="BHI4" s="10"/>
      <c r="BHW4" s="10"/>
      <c r="BIK4" s="10"/>
      <c r="BIY4" s="10"/>
      <c r="BJM4" s="10"/>
      <c r="BKA4" s="10"/>
      <c r="BKO4" s="10"/>
      <c r="BLC4" s="10"/>
      <c r="BLQ4" s="10"/>
      <c r="BME4" s="10"/>
      <c r="BMS4" s="10"/>
      <c r="BNG4" s="10"/>
      <c r="BNU4" s="10"/>
      <c r="BOI4" s="10"/>
      <c r="BOW4" s="10"/>
      <c r="BPK4" s="10"/>
      <c r="BPY4" s="10"/>
      <c r="BQM4" s="10"/>
      <c r="BRA4" s="10"/>
      <c r="BRO4" s="10"/>
      <c r="BSC4" s="10"/>
      <c r="BSQ4" s="10"/>
      <c r="BTE4" s="10"/>
      <c r="BTS4" s="10"/>
      <c r="BUG4" s="10"/>
      <c r="BUU4" s="10"/>
      <c r="BVI4" s="10"/>
      <c r="BVW4" s="10"/>
      <c r="BWK4" s="10"/>
      <c r="BWY4" s="10"/>
      <c r="BXM4" s="10"/>
      <c r="BYA4" s="10"/>
      <c r="BYO4" s="10"/>
      <c r="BZC4" s="10"/>
      <c r="BZQ4" s="10"/>
      <c r="CAE4" s="10"/>
      <c r="CAS4" s="10"/>
      <c r="CBG4" s="10"/>
      <c r="CBU4" s="10"/>
      <c r="CCI4" s="10"/>
      <c r="CCW4" s="10"/>
      <c r="CDK4" s="10"/>
      <c r="CDY4" s="10"/>
      <c r="CEM4" s="10"/>
      <c r="CFA4" s="10"/>
      <c r="CFO4" s="10"/>
      <c r="CGC4" s="10"/>
      <c r="CGQ4" s="10"/>
      <c r="CHE4" s="10"/>
      <c r="CHS4" s="10"/>
      <c r="CIG4" s="10"/>
      <c r="CIU4" s="10"/>
      <c r="CJI4" s="10"/>
      <c r="CJW4" s="10"/>
      <c r="CKK4" s="10"/>
      <c r="CKY4" s="10"/>
      <c r="CLM4" s="10"/>
      <c r="CMA4" s="10"/>
      <c r="CMO4" s="10"/>
      <c r="CNC4" s="10"/>
      <c r="CNQ4" s="10"/>
      <c r="COE4" s="10"/>
      <c r="COS4" s="10"/>
      <c r="CPG4" s="10"/>
      <c r="CPU4" s="10"/>
      <c r="CQI4" s="10"/>
      <c r="CQW4" s="10"/>
      <c r="CRK4" s="10"/>
      <c r="CRY4" s="10"/>
      <c r="CSM4" s="10"/>
      <c r="CTA4" s="10"/>
      <c r="CTO4" s="10"/>
      <c r="CUC4" s="10"/>
      <c r="CUQ4" s="10"/>
      <c r="CVE4" s="10"/>
      <c r="CVS4" s="10"/>
      <c r="CWG4" s="10"/>
      <c r="CWU4" s="10"/>
      <c r="CXI4" s="10"/>
      <c r="CXW4" s="10"/>
      <c r="CYK4" s="10"/>
      <c r="CYY4" s="10"/>
      <c r="CZM4" s="10"/>
      <c r="DAA4" s="10"/>
      <c r="DAO4" s="10"/>
      <c r="DBC4" s="10"/>
      <c r="DBQ4" s="10"/>
      <c r="DCE4" s="10"/>
      <c r="DCS4" s="10"/>
      <c r="DDG4" s="10"/>
      <c r="DDU4" s="10"/>
      <c r="DEI4" s="10"/>
      <c r="DEW4" s="10"/>
      <c r="DFK4" s="10"/>
      <c r="DFY4" s="10"/>
      <c r="DGM4" s="10"/>
      <c r="DHA4" s="10"/>
      <c r="DHO4" s="10"/>
      <c r="DIC4" s="10"/>
      <c r="DIQ4" s="10"/>
      <c r="DJE4" s="10"/>
      <c r="DJS4" s="10"/>
      <c r="DKG4" s="10"/>
      <c r="DKU4" s="10"/>
      <c r="DLI4" s="10"/>
      <c r="DLW4" s="10"/>
      <c r="DMK4" s="10"/>
      <c r="DMY4" s="10"/>
      <c r="DNM4" s="10"/>
      <c r="DOA4" s="10"/>
      <c r="DOO4" s="10"/>
      <c r="DPC4" s="10"/>
      <c r="DPQ4" s="10"/>
      <c r="DQE4" s="10"/>
      <c r="DQS4" s="10"/>
      <c r="DRG4" s="10"/>
      <c r="DRU4" s="10"/>
      <c r="DSI4" s="10"/>
      <c r="DSW4" s="10"/>
      <c r="DTK4" s="10"/>
      <c r="DTY4" s="10"/>
      <c r="DUM4" s="10"/>
      <c r="DVA4" s="10"/>
      <c r="DVO4" s="10"/>
      <c r="DWC4" s="10"/>
      <c r="DWQ4" s="10"/>
      <c r="DXE4" s="10"/>
      <c r="DXS4" s="10"/>
      <c r="DYG4" s="10"/>
      <c r="DYU4" s="10"/>
      <c r="DZI4" s="10"/>
      <c r="DZW4" s="10"/>
      <c r="EAK4" s="10"/>
      <c r="EAY4" s="10"/>
      <c r="EBM4" s="10"/>
      <c r="ECA4" s="10"/>
      <c r="ECO4" s="10"/>
      <c r="EDC4" s="10"/>
      <c r="EDQ4" s="10"/>
      <c r="EEE4" s="10"/>
      <c r="EES4" s="10"/>
      <c r="EFG4" s="10"/>
      <c r="EFU4" s="10"/>
      <c r="EGI4" s="10"/>
      <c r="EGW4" s="10"/>
      <c r="EHK4" s="10"/>
      <c r="EHY4" s="10"/>
      <c r="EIM4" s="10"/>
      <c r="EJA4" s="10"/>
      <c r="EJO4" s="10"/>
      <c r="EKC4" s="10"/>
      <c r="EKQ4" s="10"/>
      <c r="ELE4" s="10"/>
      <c r="ELS4" s="10"/>
      <c r="EMG4" s="10"/>
      <c r="EMU4" s="10"/>
      <c r="ENI4" s="10"/>
      <c r="ENW4" s="10"/>
      <c r="EOK4" s="10"/>
      <c r="EOY4" s="10"/>
      <c r="EPM4" s="10"/>
      <c r="EQA4" s="10"/>
      <c r="EQO4" s="10"/>
      <c r="ERC4" s="10"/>
      <c r="ERQ4" s="10"/>
      <c r="ESE4" s="10"/>
      <c r="ESS4" s="10"/>
      <c r="ETG4" s="10"/>
      <c r="ETU4" s="10"/>
      <c r="EUI4" s="10"/>
      <c r="EUW4" s="10"/>
      <c r="EVK4" s="10"/>
      <c r="EVY4" s="10"/>
      <c r="EWM4" s="10"/>
      <c r="EXA4" s="10"/>
      <c r="EXO4" s="10"/>
      <c r="EYC4" s="10"/>
      <c r="EYQ4" s="10"/>
      <c r="EZE4" s="10"/>
      <c r="EZS4" s="10"/>
      <c r="FAG4" s="10"/>
      <c r="FAU4" s="10"/>
      <c r="FBI4" s="10"/>
      <c r="FBW4" s="10"/>
      <c r="FCK4" s="10"/>
      <c r="FCY4" s="10"/>
      <c r="FDM4" s="10"/>
      <c r="FEA4" s="10"/>
      <c r="FEO4" s="10"/>
      <c r="FFC4" s="10"/>
      <c r="FFQ4" s="10"/>
      <c r="FGE4" s="10"/>
      <c r="FGS4" s="10"/>
      <c r="FHG4" s="10"/>
      <c r="FHU4" s="10"/>
      <c r="FII4" s="10"/>
      <c r="FIW4" s="10"/>
      <c r="FJK4" s="10"/>
      <c r="FJY4" s="10"/>
      <c r="FKM4" s="10"/>
      <c r="FLA4" s="10"/>
      <c r="FLO4" s="10"/>
      <c r="FMC4" s="10"/>
      <c r="FMQ4" s="10"/>
      <c r="FNE4" s="10"/>
      <c r="FNS4" s="10"/>
      <c r="FOG4" s="10"/>
      <c r="FOU4" s="10"/>
      <c r="FPI4" s="10"/>
      <c r="FPW4" s="10"/>
      <c r="FQK4" s="10"/>
      <c r="FQY4" s="10"/>
      <c r="FRM4" s="10"/>
      <c r="FSA4" s="10"/>
      <c r="FSO4" s="10"/>
      <c r="FTC4" s="10"/>
      <c r="FTQ4" s="10"/>
      <c r="FUE4" s="10"/>
      <c r="FUS4" s="10"/>
      <c r="FVG4" s="10"/>
      <c r="FVU4" s="10"/>
      <c r="FWI4" s="10"/>
      <c r="FWW4" s="10"/>
      <c r="FXK4" s="10"/>
      <c r="FXY4" s="10"/>
      <c r="FYM4" s="10"/>
      <c r="FZA4" s="10"/>
      <c r="FZO4" s="10"/>
      <c r="GAC4" s="10"/>
      <c r="GAQ4" s="10"/>
      <c r="GBE4" s="10"/>
      <c r="GBS4" s="10"/>
      <c r="GCG4" s="10"/>
      <c r="GCU4" s="10"/>
      <c r="GDI4" s="10"/>
      <c r="GDW4" s="10"/>
      <c r="GEK4" s="10"/>
      <c r="GEY4" s="10"/>
      <c r="GFM4" s="10"/>
      <c r="GGA4" s="10"/>
      <c r="GGO4" s="10"/>
      <c r="GHC4" s="10"/>
      <c r="GHQ4" s="10"/>
      <c r="GIE4" s="10"/>
      <c r="GIS4" s="10"/>
      <c r="GJG4" s="10"/>
      <c r="GJU4" s="10"/>
      <c r="GKI4" s="10"/>
      <c r="GKW4" s="10"/>
      <c r="GLK4" s="10"/>
      <c r="GLY4" s="10"/>
      <c r="GMM4" s="10"/>
      <c r="GNA4" s="10"/>
      <c r="GNO4" s="10"/>
      <c r="GOC4" s="10"/>
      <c r="GOQ4" s="10"/>
      <c r="GPE4" s="10"/>
      <c r="GPS4" s="10"/>
      <c r="GQG4" s="10"/>
      <c r="GQU4" s="10"/>
      <c r="GRI4" s="10"/>
      <c r="GRW4" s="10"/>
      <c r="GSK4" s="10"/>
      <c r="GSY4" s="10"/>
      <c r="GTM4" s="10"/>
      <c r="GUA4" s="10"/>
      <c r="GUO4" s="10"/>
      <c r="GVC4" s="10"/>
      <c r="GVQ4" s="10"/>
      <c r="GWE4" s="10"/>
      <c r="GWS4" s="10"/>
      <c r="GXG4" s="10"/>
      <c r="GXU4" s="10"/>
      <c r="GYI4" s="10"/>
      <c r="GYW4" s="10"/>
      <c r="GZK4" s="10"/>
      <c r="GZY4" s="10"/>
      <c r="HAM4" s="10"/>
      <c r="HBA4" s="10"/>
      <c r="HBO4" s="10"/>
      <c r="HCC4" s="10"/>
      <c r="HCQ4" s="10"/>
      <c r="HDE4" s="10"/>
      <c r="HDS4" s="10"/>
      <c r="HEG4" s="10"/>
      <c r="HEU4" s="10"/>
      <c r="HFI4" s="10"/>
      <c r="HFW4" s="10"/>
      <c r="HGK4" s="10"/>
      <c r="HGY4" s="10"/>
      <c r="HHM4" s="10"/>
      <c r="HIA4" s="10"/>
      <c r="HIO4" s="10"/>
      <c r="HJC4" s="10"/>
      <c r="HJQ4" s="10"/>
      <c r="HKE4" s="10"/>
      <c r="HKS4" s="10"/>
      <c r="HLG4" s="10"/>
      <c r="HLU4" s="10"/>
      <c r="HMI4" s="10"/>
      <c r="HMW4" s="10"/>
      <c r="HNK4" s="10"/>
      <c r="HNY4" s="10"/>
      <c r="HOM4" s="10"/>
      <c r="HPA4" s="10"/>
      <c r="HPO4" s="10"/>
      <c r="HQC4" s="10"/>
      <c r="HQQ4" s="10"/>
      <c r="HRE4" s="10"/>
      <c r="HRS4" s="10"/>
      <c r="HSG4" s="10"/>
      <c r="HSU4" s="10"/>
      <c r="HTI4" s="10"/>
      <c r="HTW4" s="10"/>
      <c r="HUK4" s="10"/>
      <c r="HUY4" s="10"/>
      <c r="HVM4" s="10"/>
      <c r="HWA4" s="10"/>
      <c r="HWO4" s="10"/>
      <c r="HXC4" s="10"/>
      <c r="HXQ4" s="10"/>
      <c r="HYE4" s="10"/>
      <c r="HYS4" s="10"/>
      <c r="HZG4" s="10"/>
      <c r="HZU4" s="10"/>
      <c r="IAI4" s="10"/>
      <c r="IAW4" s="10"/>
      <c r="IBK4" s="10"/>
      <c r="IBY4" s="10"/>
      <c r="ICM4" s="10"/>
      <c r="IDA4" s="10"/>
      <c r="IDO4" s="10"/>
      <c r="IEC4" s="10"/>
      <c r="IEQ4" s="10"/>
      <c r="IFE4" s="10"/>
      <c r="IFS4" s="10"/>
      <c r="IGG4" s="10"/>
      <c r="IGU4" s="10"/>
      <c r="IHI4" s="10"/>
      <c r="IHW4" s="10"/>
      <c r="IIK4" s="10"/>
      <c r="IIY4" s="10"/>
      <c r="IJM4" s="10"/>
      <c r="IKA4" s="10"/>
      <c r="IKO4" s="10"/>
      <c r="ILC4" s="10"/>
      <c r="ILQ4" s="10"/>
      <c r="IME4" s="10"/>
      <c r="IMS4" s="10"/>
      <c r="ING4" s="10"/>
      <c r="INU4" s="10"/>
      <c r="IOI4" s="10"/>
      <c r="IOW4" s="10"/>
      <c r="IPK4" s="10"/>
      <c r="IPY4" s="10"/>
      <c r="IQM4" s="10"/>
      <c r="IRA4" s="10"/>
      <c r="IRO4" s="10"/>
      <c r="ISC4" s="10"/>
      <c r="ISQ4" s="10"/>
      <c r="ITE4" s="10"/>
      <c r="ITS4" s="10"/>
      <c r="IUG4" s="10"/>
      <c r="IUU4" s="10"/>
      <c r="IVI4" s="10"/>
      <c r="IVW4" s="10"/>
      <c r="IWK4" s="10"/>
      <c r="IWY4" s="10"/>
      <c r="IXM4" s="10"/>
      <c r="IYA4" s="10"/>
      <c r="IYO4" s="10"/>
      <c r="IZC4" s="10"/>
      <c r="IZQ4" s="10"/>
      <c r="JAE4" s="10"/>
      <c r="JAS4" s="10"/>
      <c r="JBG4" s="10"/>
      <c r="JBU4" s="10"/>
      <c r="JCI4" s="10"/>
      <c r="JCW4" s="10"/>
      <c r="JDK4" s="10"/>
      <c r="JDY4" s="10"/>
      <c r="JEM4" s="10"/>
      <c r="JFA4" s="10"/>
      <c r="JFO4" s="10"/>
      <c r="JGC4" s="10"/>
      <c r="JGQ4" s="10"/>
      <c r="JHE4" s="10"/>
      <c r="JHS4" s="10"/>
      <c r="JIG4" s="10"/>
      <c r="JIU4" s="10"/>
      <c r="JJI4" s="10"/>
      <c r="JJW4" s="10"/>
      <c r="JKK4" s="10"/>
      <c r="JKY4" s="10"/>
      <c r="JLM4" s="10"/>
      <c r="JMA4" s="10"/>
      <c r="JMO4" s="10"/>
      <c r="JNC4" s="10"/>
      <c r="JNQ4" s="10"/>
      <c r="JOE4" s="10"/>
      <c r="JOS4" s="10"/>
      <c r="JPG4" s="10"/>
      <c r="JPU4" s="10"/>
      <c r="JQI4" s="10"/>
      <c r="JQW4" s="10"/>
      <c r="JRK4" s="10"/>
      <c r="JRY4" s="10"/>
      <c r="JSM4" s="10"/>
      <c r="JTA4" s="10"/>
      <c r="JTO4" s="10"/>
      <c r="JUC4" s="10"/>
      <c r="JUQ4" s="10"/>
      <c r="JVE4" s="10"/>
      <c r="JVS4" s="10"/>
      <c r="JWG4" s="10"/>
      <c r="JWU4" s="10"/>
      <c r="JXI4" s="10"/>
      <c r="JXW4" s="10"/>
      <c r="JYK4" s="10"/>
      <c r="JYY4" s="10"/>
      <c r="JZM4" s="10"/>
      <c r="KAA4" s="10"/>
      <c r="KAO4" s="10"/>
      <c r="KBC4" s="10"/>
      <c r="KBQ4" s="10"/>
      <c r="KCE4" s="10"/>
      <c r="KCS4" s="10"/>
      <c r="KDG4" s="10"/>
      <c r="KDU4" s="10"/>
      <c r="KEI4" s="10"/>
      <c r="KEW4" s="10"/>
      <c r="KFK4" s="10"/>
      <c r="KFY4" s="10"/>
      <c r="KGM4" s="10"/>
      <c r="KHA4" s="10"/>
      <c r="KHO4" s="10"/>
      <c r="KIC4" s="10"/>
      <c r="KIQ4" s="10"/>
      <c r="KJE4" s="10"/>
      <c r="KJS4" s="10"/>
      <c r="KKG4" s="10"/>
      <c r="KKU4" s="10"/>
      <c r="KLI4" s="10"/>
      <c r="KLW4" s="10"/>
      <c r="KMK4" s="10"/>
      <c r="KMY4" s="10"/>
      <c r="KNM4" s="10"/>
      <c r="KOA4" s="10"/>
      <c r="KOO4" s="10"/>
      <c r="KPC4" s="10"/>
      <c r="KPQ4" s="10"/>
      <c r="KQE4" s="10"/>
      <c r="KQS4" s="10"/>
      <c r="KRG4" s="10"/>
      <c r="KRU4" s="10"/>
      <c r="KSI4" s="10"/>
      <c r="KSW4" s="10"/>
      <c r="KTK4" s="10"/>
      <c r="KTY4" s="10"/>
      <c r="KUM4" s="10"/>
      <c r="KVA4" s="10"/>
      <c r="KVO4" s="10"/>
      <c r="KWC4" s="10"/>
      <c r="KWQ4" s="10"/>
      <c r="KXE4" s="10"/>
      <c r="KXS4" s="10"/>
      <c r="KYG4" s="10"/>
      <c r="KYU4" s="10"/>
      <c r="KZI4" s="10"/>
      <c r="KZW4" s="10"/>
      <c r="LAK4" s="10"/>
      <c r="LAY4" s="10"/>
      <c r="LBM4" s="10"/>
      <c r="LCA4" s="10"/>
      <c r="LCO4" s="10"/>
      <c r="LDC4" s="10"/>
      <c r="LDQ4" s="10"/>
      <c r="LEE4" s="10"/>
      <c r="LES4" s="10"/>
      <c r="LFG4" s="10"/>
      <c r="LFU4" s="10"/>
      <c r="LGI4" s="10"/>
      <c r="LGW4" s="10"/>
      <c r="LHK4" s="10"/>
      <c r="LHY4" s="10"/>
      <c r="LIM4" s="10"/>
      <c r="LJA4" s="10"/>
      <c r="LJO4" s="10"/>
      <c r="LKC4" s="10"/>
      <c r="LKQ4" s="10"/>
      <c r="LLE4" s="10"/>
      <c r="LLS4" s="10"/>
      <c r="LMG4" s="10"/>
      <c r="LMU4" s="10"/>
      <c r="LNI4" s="10"/>
      <c r="LNW4" s="10"/>
      <c r="LOK4" s="10"/>
      <c r="LOY4" s="10"/>
      <c r="LPM4" s="10"/>
      <c r="LQA4" s="10"/>
      <c r="LQO4" s="10"/>
      <c r="LRC4" s="10"/>
      <c r="LRQ4" s="10"/>
      <c r="LSE4" s="10"/>
      <c r="LSS4" s="10"/>
      <c r="LTG4" s="10"/>
      <c r="LTU4" s="10"/>
      <c r="LUI4" s="10"/>
      <c r="LUW4" s="10"/>
      <c r="LVK4" s="10"/>
      <c r="LVY4" s="10"/>
      <c r="LWM4" s="10"/>
      <c r="LXA4" s="10"/>
      <c r="LXO4" s="10"/>
      <c r="LYC4" s="10"/>
      <c r="LYQ4" s="10"/>
      <c r="LZE4" s="10"/>
      <c r="LZS4" s="10"/>
      <c r="MAG4" s="10"/>
      <c r="MAU4" s="10"/>
      <c r="MBI4" s="10"/>
      <c r="MBW4" s="10"/>
      <c r="MCK4" s="10"/>
      <c r="MCY4" s="10"/>
      <c r="MDM4" s="10"/>
      <c r="MEA4" s="10"/>
      <c r="MEO4" s="10"/>
      <c r="MFC4" s="10"/>
      <c r="MFQ4" s="10"/>
      <c r="MGE4" s="10"/>
      <c r="MGS4" s="10"/>
      <c r="MHG4" s="10"/>
      <c r="MHU4" s="10"/>
      <c r="MII4" s="10"/>
      <c r="MIW4" s="10"/>
      <c r="MJK4" s="10"/>
      <c r="MJY4" s="10"/>
      <c r="MKM4" s="10"/>
      <c r="MLA4" s="10"/>
      <c r="MLO4" s="10"/>
      <c r="MMC4" s="10"/>
      <c r="MMQ4" s="10"/>
      <c r="MNE4" s="10"/>
      <c r="MNS4" s="10"/>
      <c r="MOG4" s="10"/>
      <c r="MOU4" s="10"/>
      <c r="MPI4" s="10"/>
      <c r="MPW4" s="10"/>
      <c r="MQK4" s="10"/>
      <c r="MQY4" s="10"/>
      <c r="MRM4" s="10"/>
      <c r="MSA4" s="10"/>
      <c r="MSO4" s="10"/>
      <c r="MTC4" s="10"/>
      <c r="MTQ4" s="10"/>
      <c r="MUE4" s="10"/>
      <c r="MUS4" s="10"/>
      <c r="MVG4" s="10"/>
      <c r="MVU4" s="10"/>
      <c r="MWI4" s="10"/>
      <c r="MWW4" s="10"/>
      <c r="MXK4" s="10"/>
      <c r="MXY4" s="10"/>
      <c r="MYM4" s="10"/>
      <c r="MZA4" s="10"/>
      <c r="MZO4" s="10"/>
      <c r="NAC4" s="10"/>
      <c r="NAQ4" s="10"/>
      <c r="NBE4" s="10"/>
      <c r="NBS4" s="10"/>
      <c r="NCG4" s="10"/>
      <c r="NCU4" s="10"/>
      <c r="NDI4" s="10"/>
      <c r="NDW4" s="10"/>
      <c r="NEK4" s="10"/>
      <c r="NEY4" s="10"/>
      <c r="NFM4" s="10"/>
      <c r="NGA4" s="10"/>
      <c r="NGO4" s="10"/>
      <c r="NHC4" s="10"/>
      <c r="NHQ4" s="10"/>
      <c r="NIE4" s="10"/>
      <c r="NIS4" s="10"/>
      <c r="NJG4" s="10"/>
      <c r="NJU4" s="10"/>
      <c r="NKI4" s="10"/>
      <c r="NKW4" s="10"/>
      <c r="NLK4" s="10"/>
      <c r="NLY4" s="10"/>
      <c r="NMM4" s="10"/>
      <c r="NNA4" s="10"/>
      <c r="NNO4" s="10"/>
      <c r="NOC4" s="10"/>
      <c r="NOQ4" s="10"/>
      <c r="NPE4" s="10"/>
      <c r="NPS4" s="10"/>
      <c r="NQG4" s="10"/>
      <c r="NQU4" s="10"/>
      <c r="NRI4" s="10"/>
      <c r="NRW4" s="10"/>
      <c r="NSK4" s="10"/>
      <c r="NSY4" s="10"/>
      <c r="NTM4" s="10"/>
      <c r="NUA4" s="10"/>
      <c r="NUO4" s="10"/>
      <c r="NVC4" s="10"/>
      <c r="NVQ4" s="10"/>
      <c r="NWE4" s="10"/>
      <c r="NWS4" s="10"/>
      <c r="NXG4" s="10"/>
      <c r="NXU4" s="10"/>
      <c r="NYI4" s="10"/>
      <c r="NYW4" s="10"/>
      <c r="NZK4" s="10"/>
      <c r="NZY4" s="10"/>
      <c r="OAM4" s="10"/>
      <c r="OBA4" s="10"/>
      <c r="OBO4" s="10"/>
      <c r="OCC4" s="10"/>
      <c r="OCQ4" s="10"/>
      <c r="ODE4" s="10"/>
      <c r="ODS4" s="10"/>
      <c r="OEG4" s="10"/>
      <c r="OEU4" s="10"/>
      <c r="OFI4" s="10"/>
      <c r="OFW4" s="10"/>
      <c r="OGK4" s="10"/>
      <c r="OGY4" s="10"/>
      <c r="OHM4" s="10"/>
      <c r="OIA4" s="10"/>
      <c r="OIO4" s="10"/>
      <c r="OJC4" s="10"/>
      <c r="OJQ4" s="10"/>
      <c r="OKE4" s="10"/>
      <c r="OKS4" s="10"/>
      <c r="OLG4" s="10"/>
      <c r="OLU4" s="10"/>
      <c r="OMI4" s="10"/>
      <c r="OMW4" s="10"/>
      <c r="ONK4" s="10"/>
      <c r="ONY4" s="10"/>
      <c r="OOM4" s="10"/>
      <c r="OPA4" s="10"/>
      <c r="OPO4" s="10"/>
      <c r="OQC4" s="10"/>
      <c r="OQQ4" s="10"/>
      <c r="ORE4" s="10"/>
      <c r="ORS4" s="10"/>
      <c r="OSG4" s="10"/>
      <c r="OSU4" s="10"/>
      <c r="OTI4" s="10"/>
      <c r="OTW4" s="10"/>
      <c r="OUK4" s="10"/>
      <c r="OUY4" s="10"/>
      <c r="OVM4" s="10"/>
      <c r="OWA4" s="10"/>
      <c r="OWO4" s="10"/>
      <c r="OXC4" s="10"/>
      <c r="OXQ4" s="10"/>
      <c r="OYE4" s="10"/>
      <c r="OYS4" s="10"/>
      <c r="OZG4" s="10"/>
      <c r="OZU4" s="10"/>
      <c r="PAI4" s="10"/>
      <c r="PAW4" s="10"/>
      <c r="PBK4" s="10"/>
      <c r="PBY4" s="10"/>
      <c r="PCM4" s="10"/>
      <c r="PDA4" s="10"/>
      <c r="PDO4" s="10"/>
      <c r="PEC4" s="10"/>
      <c r="PEQ4" s="10"/>
      <c r="PFE4" s="10"/>
      <c r="PFS4" s="10"/>
      <c r="PGG4" s="10"/>
      <c r="PGU4" s="10"/>
      <c r="PHI4" s="10"/>
      <c r="PHW4" s="10"/>
      <c r="PIK4" s="10"/>
      <c r="PIY4" s="10"/>
      <c r="PJM4" s="10"/>
      <c r="PKA4" s="10"/>
      <c r="PKO4" s="10"/>
      <c r="PLC4" s="10"/>
      <c r="PLQ4" s="10"/>
      <c r="PME4" s="10"/>
      <c r="PMS4" s="10"/>
      <c r="PNG4" s="10"/>
      <c r="PNU4" s="10"/>
      <c r="POI4" s="10"/>
      <c r="POW4" s="10"/>
      <c r="PPK4" s="10"/>
      <c r="PPY4" s="10"/>
      <c r="PQM4" s="10"/>
      <c r="PRA4" s="10"/>
      <c r="PRO4" s="10"/>
      <c r="PSC4" s="10"/>
      <c r="PSQ4" s="10"/>
      <c r="PTE4" s="10"/>
      <c r="PTS4" s="10"/>
      <c r="PUG4" s="10"/>
      <c r="PUU4" s="10"/>
      <c r="PVI4" s="10"/>
      <c r="PVW4" s="10"/>
      <c r="PWK4" s="10"/>
      <c r="PWY4" s="10"/>
      <c r="PXM4" s="10"/>
      <c r="PYA4" s="10"/>
      <c r="PYO4" s="10"/>
      <c r="PZC4" s="10"/>
      <c r="PZQ4" s="10"/>
      <c r="QAE4" s="10"/>
      <c r="QAS4" s="10"/>
      <c r="QBG4" s="10"/>
      <c r="QBU4" s="10"/>
      <c r="QCI4" s="10"/>
      <c r="QCW4" s="10"/>
      <c r="QDK4" s="10"/>
      <c r="QDY4" s="10"/>
      <c r="QEM4" s="10"/>
      <c r="QFA4" s="10"/>
      <c r="QFO4" s="10"/>
      <c r="QGC4" s="10"/>
      <c r="QGQ4" s="10"/>
      <c r="QHE4" s="10"/>
      <c r="QHS4" s="10"/>
      <c r="QIG4" s="10"/>
      <c r="QIU4" s="10"/>
      <c r="QJI4" s="10"/>
      <c r="QJW4" s="10"/>
      <c r="QKK4" s="10"/>
      <c r="QKY4" s="10"/>
      <c r="QLM4" s="10"/>
      <c r="QMA4" s="10"/>
      <c r="QMO4" s="10"/>
      <c r="QNC4" s="10"/>
      <c r="QNQ4" s="10"/>
      <c r="QOE4" s="10"/>
      <c r="QOS4" s="10"/>
      <c r="QPG4" s="10"/>
      <c r="QPU4" s="10"/>
      <c r="QQI4" s="10"/>
      <c r="QQW4" s="10"/>
      <c r="QRK4" s="10"/>
      <c r="QRY4" s="10"/>
      <c r="QSM4" s="10"/>
      <c r="QTA4" s="10"/>
      <c r="QTO4" s="10"/>
      <c r="QUC4" s="10"/>
      <c r="QUQ4" s="10"/>
      <c r="QVE4" s="10"/>
      <c r="QVS4" s="10"/>
      <c r="QWG4" s="10"/>
      <c r="QWU4" s="10"/>
      <c r="QXI4" s="10"/>
      <c r="QXW4" s="10"/>
      <c r="QYK4" s="10"/>
      <c r="QYY4" s="10"/>
      <c r="QZM4" s="10"/>
      <c r="RAA4" s="10"/>
      <c r="RAO4" s="10"/>
      <c r="RBC4" s="10"/>
      <c r="RBQ4" s="10"/>
      <c r="RCE4" s="10"/>
      <c r="RCS4" s="10"/>
      <c r="RDG4" s="10"/>
      <c r="RDU4" s="10"/>
      <c r="REI4" s="10"/>
      <c r="REW4" s="10"/>
      <c r="RFK4" s="10"/>
      <c r="RFY4" s="10"/>
      <c r="RGM4" s="10"/>
      <c r="RHA4" s="10"/>
      <c r="RHO4" s="10"/>
      <c r="RIC4" s="10"/>
      <c r="RIQ4" s="10"/>
      <c r="RJE4" s="10"/>
      <c r="RJS4" s="10"/>
      <c r="RKG4" s="10"/>
      <c r="RKU4" s="10"/>
      <c r="RLI4" s="10"/>
      <c r="RLW4" s="10"/>
      <c r="RMK4" s="10"/>
      <c r="RMY4" s="10"/>
      <c r="RNM4" s="10"/>
      <c r="ROA4" s="10"/>
      <c r="ROO4" s="10"/>
      <c r="RPC4" s="10"/>
      <c r="RPQ4" s="10"/>
      <c r="RQE4" s="10"/>
      <c r="RQS4" s="10"/>
      <c r="RRG4" s="10"/>
      <c r="RRU4" s="10"/>
      <c r="RSI4" s="10"/>
      <c r="RSW4" s="10"/>
      <c r="RTK4" s="10"/>
      <c r="RTY4" s="10"/>
      <c r="RUM4" s="10"/>
      <c r="RVA4" s="10"/>
      <c r="RVO4" s="10"/>
      <c r="RWC4" s="10"/>
      <c r="RWQ4" s="10"/>
      <c r="RXE4" s="10"/>
      <c r="RXS4" s="10"/>
      <c r="RYG4" s="10"/>
      <c r="RYU4" s="10"/>
      <c r="RZI4" s="10"/>
      <c r="RZW4" s="10"/>
      <c r="SAK4" s="10"/>
      <c r="SAY4" s="10"/>
      <c r="SBM4" s="10"/>
      <c r="SCA4" s="10"/>
      <c r="SCO4" s="10"/>
      <c r="SDC4" s="10"/>
      <c r="SDQ4" s="10"/>
      <c r="SEE4" s="10"/>
      <c r="SES4" s="10"/>
      <c r="SFG4" s="10"/>
      <c r="SFU4" s="10"/>
      <c r="SGI4" s="10"/>
      <c r="SGW4" s="10"/>
      <c r="SHK4" s="10"/>
      <c r="SHY4" s="10"/>
      <c r="SIM4" s="10"/>
      <c r="SJA4" s="10"/>
      <c r="SJO4" s="10"/>
      <c r="SKC4" s="10"/>
      <c r="SKQ4" s="10"/>
      <c r="SLE4" s="10"/>
      <c r="SLS4" s="10"/>
      <c r="SMG4" s="10"/>
      <c r="SMU4" s="10"/>
      <c r="SNI4" s="10"/>
      <c r="SNW4" s="10"/>
      <c r="SOK4" s="10"/>
      <c r="SOY4" s="10"/>
      <c r="SPM4" s="10"/>
      <c r="SQA4" s="10"/>
      <c r="SQO4" s="10"/>
      <c r="SRC4" s="10"/>
      <c r="SRQ4" s="10"/>
      <c r="SSE4" s="10"/>
      <c r="SSS4" s="10"/>
      <c r="STG4" s="10"/>
      <c r="STU4" s="10"/>
      <c r="SUI4" s="10"/>
      <c r="SUW4" s="10"/>
      <c r="SVK4" s="10"/>
      <c r="SVY4" s="10"/>
      <c r="SWM4" s="10"/>
      <c r="SXA4" s="10"/>
      <c r="SXO4" s="10"/>
      <c r="SYC4" s="10"/>
      <c r="SYQ4" s="10"/>
      <c r="SZE4" s="10"/>
      <c r="SZS4" s="10"/>
      <c r="TAG4" s="10"/>
      <c r="TAU4" s="10"/>
      <c r="TBI4" s="10"/>
      <c r="TBW4" s="10"/>
      <c r="TCK4" s="10"/>
      <c r="TCY4" s="10"/>
      <c r="TDM4" s="10"/>
      <c r="TEA4" s="10"/>
      <c r="TEO4" s="10"/>
      <c r="TFC4" s="10"/>
      <c r="TFQ4" s="10"/>
      <c r="TGE4" s="10"/>
      <c r="TGS4" s="10"/>
      <c r="THG4" s="10"/>
      <c r="THU4" s="10"/>
      <c r="TII4" s="10"/>
      <c r="TIW4" s="10"/>
      <c r="TJK4" s="10"/>
      <c r="TJY4" s="10"/>
      <c r="TKM4" s="10"/>
      <c r="TLA4" s="10"/>
      <c r="TLO4" s="10"/>
      <c r="TMC4" s="10"/>
      <c r="TMQ4" s="10"/>
      <c r="TNE4" s="10"/>
      <c r="TNS4" s="10"/>
      <c r="TOG4" s="10"/>
      <c r="TOU4" s="10"/>
      <c r="TPI4" s="10"/>
      <c r="TPW4" s="10"/>
      <c r="TQK4" s="10"/>
      <c r="TQY4" s="10"/>
      <c r="TRM4" s="10"/>
      <c r="TSA4" s="10"/>
      <c r="TSO4" s="10"/>
      <c r="TTC4" s="10"/>
      <c r="TTQ4" s="10"/>
      <c r="TUE4" s="10"/>
      <c r="TUS4" s="10"/>
      <c r="TVG4" s="10"/>
      <c r="TVU4" s="10"/>
      <c r="TWI4" s="10"/>
      <c r="TWW4" s="10"/>
      <c r="TXK4" s="10"/>
      <c r="TXY4" s="10"/>
      <c r="TYM4" s="10"/>
      <c r="TZA4" s="10"/>
      <c r="TZO4" s="10"/>
      <c r="UAC4" s="10"/>
      <c r="UAQ4" s="10"/>
      <c r="UBE4" s="10"/>
      <c r="UBS4" s="10"/>
      <c r="UCG4" s="10"/>
      <c r="UCU4" s="10"/>
      <c r="UDI4" s="10"/>
      <c r="UDW4" s="10"/>
      <c r="UEK4" s="10"/>
      <c r="UEY4" s="10"/>
      <c r="UFM4" s="10"/>
      <c r="UGA4" s="10"/>
      <c r="UGO4" s="10"/>
      <c r="UHC4" s="10"/>
      <c r="UHQ4" s="10"/>
      <c r="UIE4" s="10"/>
      <c r="UIS4" s="10"/>
      <c r="UJG4" s="10"/>
      <c r="UJU4" s="10"/>
      <c r="UKI4" s="10"/>
      <c r="UKW4" s="10"/>
      <c r="ULK4" s="10"/>
      <c r="ULY4" s="10"/>
      <c r="UMM4" s="10"/>
      <c r="UNA4" s="10"/>
      <c r="UNO4" s="10"/>
      <c r="UOC4" s="10"/>
      <c r="UOQ4" s="10"/>
      <c r="UPE4" s="10"/>
      <c r="UPS4" s="10"/>
      <c r="UQG4" s="10"/>
      <c r="UQU4" s="10"/>
      <c r="URI4" s="10"/>
      <c r="URW4" s="10"/>
      <c r="USK4" s="10"/>
      <c r="USY4" s="10"/>
      <c r="UTM4" s="10"/>
      <c r="UUA4" s="10"/>
      <c r="UUO4" s="10"/>
      <c r="UVC4" s="10"/>
      <c r="UVQ4" s="10"/>
      <c r="UWE4" s="10"/>
      <c r="UWS4" s="10"/>
      <c r="UXG4" s="10"/>
      <c r="UXU4" s="10"/>
      <c r="UYI4" s="10"/>
      <c r="UYW4" s="10"/>
      <c r="UZK4" s="10"/>
      <c r="UZY4" s="10"/>
      <c r="VAM4" s="10"/>
      <c r="VBA4" s="10"/>
      <c r="VBO4" s="10"/>
      <c r="VCC4" s="10"/>
      <c r="VCQ4" s="10"/>
      <c r="VDE4" s="10"/>
      <c r="VDS4" s="10"/>
      <c r="VEG4" s="10"/>
      <c r="VEU4" s="10"/>
      <c r="VFI4" s="10"/>
      <c r="VFW4" s="10"/>
      <c r="VGK4" s="10"/>
      <c r="VGY4" s="10"/>
      <c r="VHM4" s="10"/>
      <c r="VIA4" s="10"/>
      <c r="VIO4" s="10"/>
      <c r="VJC4" s="10"/>
      <c r="VJQ4" s="10"/>
      <c r="VKE4" s="10"/>
      <c r="VKS4" s="10"/>
      <c r="VLG4" s="10"/>
      <c r="VLU4" s="10"/>
      <c r="VMI4" s="10"/>
      <c r="VMW4" s="10"/>
      <c r="VNK4" s="10"/>
      <c r="VNY4" s="10"/>
      <c r="VOM4" s="10"/>
      <c r="VPA4" s="10"/>
      <c r="VPO4" s="10"/>
      <c r="VQC4" s="10"/>
      <c r="VQQ4" s="10"/>
      <c r="VRE4" s="10"/>
      <c r="VRS4" s="10"/>
      <c r="VSG4" s="10"/>
      <c r="VSU4" s="10"/>
      <c r="VTI4" s="10"/>
      <c r="VTW4" s="10"/>
      <c r="VUK4" s="10"/>
      <c r="VUY4" s="10"/>
      <c r="VVM4" s="10"/>
      <c r="VWA4" s="10"/>
      <c r="VWO4" s="10"/>
      <c r="VXC4" s="10"/>
      <c r="VXQ4" s="10"/>
      <c r="VYE4" s="10"/>
      <c r="VYS4" s="10"/>
      <c r="VZG4" s="10"/>
      <c r="VZU4" s="10"/>
      <c r="WAI4" s="10"/>
      <c r="WAW4" s="10"/>
      <c r="WBK4" s="10"/>
      <c r="WBY4" s="10"/>
      <c r="WCM4" s="10"/>
      <c r="WDA4" s="10"/>
      <c r="WDO4" s="10"/>
      <c r="WEC4" s="10"/>
      <c r="WEQ4" s="10"/>
      <c r="WFE4" s="10"/>
      <c r="WFS4" s="10"/>
      <c r="WGG4" s="10"/>
      <c r="WGU4" s="10"/>
      <c r="WHI4" s="10"/>
      <c r="WHW4" s="10"/>
      <c r="WIK4" s="10"/>
      <c r="WIY4" s="10"/>
      <c r="WJM4" s="10"/>
      <c r="WKA4" s="10"/>
      <c r="WKO4" s="10"/>
      <c r="WLC4" s="10"/>
      <c r="WLQ4" s="10"/>
      <c r="WME4" s="10"/>
      <c r="WMS4" s="10"/>
      <c r="WNG4" s="10"/>
      <c r="WNU4" s="10"/>
      <c r="WOI4" s="10"/>
      <c r="WOW4" s="10"/>
      <c r="WPK4" s="10"/>
      <c r="WPY4" s="10"/>
      <c r="WQM4" s="10"/>
      <c r="WRA4" s="10"/>
      <c r="WRO4" s="10"/>
      <c r="WSC4" s="10"/>
      <c r="WSQ4" s="10"/>
      <c r="WTE4" s="10"/>
      <c r="WTS4" s="10"/>
      <c r="WUG4" s="10"/>
      <c r="WUU4" s="10"/>
      <c r="WVI4" s="10"/>
      <c r="WVW4" s="10"/>
      <c r="WWK4" s="10"/>
      <c r="WWY4" s="10"/>
      <c r="WXM4" s="10"/>
      <c r="WYA4" s="10"/>
      <c r="WYO4" s="10"/>
      <c r="WZC4" s="10"/>
      <c r="WZQ4" s="10"/>
      <c r="XAE4" s="10"/>
      <c r="XAS4" s="10"/>
      <c r="XBG4" s="10"/>
      <c r="XBU4" s="10"/>
      <c r="XCI4" s="10"/>
      <c r="XCW4" s="10"/>
      <c r="XDK4" s="10"/>
      <c r="XDY4" s="10"/>
      <c r="XEM4" s="10"/>
      <c r="XFA4" s="10"/>
    </row>
    <row r="5" spans="1:1023 1037:2045 2059:3067 3081:4089 4103:5111 5125:6133 6147:7155 7169:8191 8205:9213 9227:10235 10249:11257 11271:12279 12293:13301 13315:14323 14337:15359 15373:16381" s="61" customFormat="1" ht="9" customHeight="1" thickBot="1" x14ac:dyDescent="0.35">
      <c r="A5" s="62"/>
      <c r="H5" s="78"/>
      <c r="I5" s="78"/>
      <c r="J5" s="78"/>
      <c r="K5" s="78"/>
      <c r="L5" s="78"/>
      <c r="M5" s="78"/>
      <c r="N5" s="78"/>
      <c r="O5" s="62"/>
      <c r="AC5" s="62"/>
      <c r="AQ5" s="62"/>
      <c r="BE5" s="62"/>
      <c r="BS5" s="62"/>
      <c r="CG5" s="62"/>
      <c r="CU5" s="62"/>
      <c r="DI5" s="62"/>
      <c r="DW5" s="62"/>
      <c r="EK5" s="62"/>
      <c r="EY5" s="62"/>
      <c r="FM5" s="62"/>
      <c r="GA5" s="62"/>
      <c r="GO5" s="62"/>
      <c r="HC5" s="62"/>
      <c r="HQ5" s="62"/>
      <c r="IE5" s="62"/>
      <c r="IS5" s="62"/>
      <c r="JG5" s="62"/>
      <c r="JU5" s="62"/>
      <c r="KI5" s="62"/>
      <c r="KW5" s="62"/>
      <c r="LK5" s="62"/>
      <c r="LY5" s="62"/>
      <c r="MM5" s="62"/>
      <c r="NA5" s="62"/>
      <c r="NO5" s="62"/>
      <c r="OC5" s="62"/>
      <c r="OQ5" s="62"/>
      <c r="PE5" s="62"/>
      <c r="PS5" s="62"/>
      <c r="QG5" s="62"/>
      <c r="QU5" s="62"/>
      <c r="RI5" s="62"/>
      <c r="RW5" s="62"/>
      <c r="SK5" s="62"/>
      <c r="SY5" s="62"/>
      <c r="TM5" s="62"/>
      <c r="UA5" s="62"/>
      <c r="UO5" s="62"/>
      <c r="VC5" s="62"/>
      <c r="VQ5" s="62"/>
      <c r="WE5" s="62"/>
      <c r="WS5" s="62"/>
      <c r="XG5" s="62"/>
      <c r="XU5" s="62"/>
      <c r="YI5" s="62"/>
      <c r="YW5" s="62"/>
      <c r="ZK5" s="62"/>
      <c r="ZY5" s="62"/>
      <c r="AAM5" s="62"/>
      <c r="ABA5" s="62"/>
      <c r="ABO5" s="62"/>
      <c r="ACC5" s="62"/>
      <c r="ACQ5" s="62"/>
      <c r="ADE5" s="62"/>
      <c r="ADS5" s="62"/>
      <c r="AEG5" s="62"/>
      <c r="AEU5" s="62"/>
      <c r="AFI5" s="62"/>
      <c r="AFW5" s="62"/>
      <c r="AGK5" s="62"/>
      <c r="AGY5" s="62"/>
      <c r="AHM5" s="62"/>
      <c r="AIA5" s="62"/>
      <c r="AIO5" s="62"/>
      <c r="AJC5" s="62"/>
      <c r="AJQ5" s="62"/>
      <c r="AKE5" s="62"/>
      <c r="AKS5" s="62"/>
      <c r="ALG5" s="62"/>
      <c r="ALU5" s="62"/>
      <c r="AMI5" s="62"/>
      <c r="AMW5" s="62"/>
      <c r="ANK5" s="62"/>
      <c r="ANY5" s="62"/>
      <c r="AOM5" s="62"/>
      <c r="APA5" s="62"/>
      <c r="APO5" s="62"/>
      <c r="AQC5" s="62"/>
      <c r="AQQ5" s="62"/>
      <c r="ARE5" s="62"/>
      <c r="ARS5" s="62"/>
      <c r="ASG5" s="62"/>
      <c r="ASU5" s="62"/>
      <c r="ATI5" s="62"/>
      <c r="ATW5" s="62"/>
      <c r="AUK5" s="62"/>
      <c r="AUY5" s="62"/>
      <c r="AVM5" s="62"/>
      <c r="AWA5" s="62"/>
      <c r="AWO5" s="62"/>
      <c r="AXC5" s="62"/>
      <c r="AXQ5" s="62"/>
      <c r="AYE5" s="62"/>
      <c r="AYS5" s="62"/>
      <c r="AZG5" s="62"/>
      <c r="AZU5" s="62"/>
      <c r="BAI5" s="62"/>
      <c r="BAW5" s="62"/>
      <c r="BBK5" s="62"/>
      <c r="BBY5" s="62"/>
      <c r="BCM5" s="62"/>
      <c r="BDA5" s="62"/>
      <c r="BDO5" s="62"/>
      <c r="BEC5" s="62"/>
      <c r="BEQ5" s="62"/>
      <c r="BFE5" s="62"/>
      <c r="BFS5" s="62"/>
      <c r="BGG5" s="62"/>
      <c r="BGU5" s="62"/>
      <c r="BHI5" s="62"/>
      <c r="BHW5" s="62"/>
      <c r="BIK5" s="62"/>
      <c r="BIY5" s="62"/>
      <c r="BJM5" s="62"/>
      <c r="BKA5" s="62"/>
      <c r="BKO5" s="62"/>
      <c r="BLC5" s="62"/>
      <c r="BLQ5" s="62"/>
      <c r="BME5" s="62"/>
      <c r="BMS5" s="62"/>
      <c r="BNG5" s="62"/>
      <c r="BNU5" s="62"/>
      <c r="BOI5" s="62"/>
      <c r="BOW5" s="62"/>
      <c r="BPK5" s="62"/>
      <c r="BPY5" s="62"/>
      <c r="BQM5" s="62"/>
      <c r="BRA5" s="62"/>
      <c r="BRO5" s="62"/>
      <c r="BSC5" s="62"/>
      <c r="BSQ5" s="62"/>
      <c r="BTE5" s="62"/>
      <c r="BTS5" s="62"/>
      <c r="BUG5" s="62"/>
      <c r="BUU5" s="62"/>
      <c r="BVI5" s="62"/>
      <c r="BVW5" s="62"/>
      <c r="BWK5" s="62"/>
      <c r="BWY5" s="62"/>
      <c r="BXM5" s="62"/>
      <c r="BYA5" s="62"/>
      <c r="BYO5" s="62"/>
      <c r="BZC5" s="62"/>
      <c r="BZQ5" s="62"/>
      <c r="CAE5" s="62"/>
      <c r="CAS5" s="62"/>
      <c r="CBG5" s="62"/>
      <c r="CBU5" s="62"/>
      <c r="CCI5" s="62"/>
      <c r="CCW5" s="62"/>
      <c r="CDK5" s="62"/>
      <c r="CDY5" s="62"/>
      <c r="CEM5" s="62"/>
      <c r="CFA5" s="62"/>
      <c r="CFO5" s="62"/>
      <c r="CGC5" s="62"/>
      <c r="CGQ5" s="62"/>
      <c r="CHE5" s="62"/>
      <c r="CHS5" s="62"/>
      <c r="CIG5" s="62"/>
      <c r="CIU5" s="62"/>
      <c r="CJI5" s="62"/>
      <c r="CJW5" s="62"/>
      <c r="CKK5" s="62"/>
      <c r="CKY5" s="62"/>
      <c r="CLM5" s="62"/>
      <c r="CMA5" s="62"/>
      <c r="CMO5" s="62"/>
      <c r="CNC5" s="62"/>
      <c r="CNQ5" s="62"/>
      <c r="COE5" s="62"/>
      <c r="COS5" s="62"/>
      <c r="CPG5" s="62"/>
      <c r="CPU5" s="62"/>
      <c r="CQI5" s="62"/>
      <c r="CQW5" s="62"/>
      <c r="CRK5" s="62"/>
      <c r="CRY5" s="62"/>
      <c r="CSM5" s="62"/>
      <c r="CTA5" s="62"/>
      <c r="CTO5" s="62"/>
      <c r="CUC5" s="62"/>
      <c r="CUQ5" s="62"/>
      <c r="CVE5" s="62"/>
      <c r="CVS5" s="62"/>
      <c r="CWG5" s="62"/>
      <c r="CWU5" s="62"/>
      <c r="CXI5" s="62"/>
      <c r="CXW5" s="62"/>
      <c r="CYK5" s="62"/>
      <c r="CYY5" s="62"/>
      <c r="CZM5" s="62"/>
      <c r="DAA5" s="62"/>
      <c r="DAO5" s="62"/>
      <c r="DBC5" s="62"/>
      <c r="DBQ5" s="62"/>
      <c r="DCE5" s="62"/>
      <c r="DCS5" s="62"/>
      <c r="DDG5" s="62"/>
      <c r="DDU5" s="62"/>
      <c r="DEI5" s="62"/>
      <c r="DEW5" s="62"/>
      <c r="DFK5" s="62"/>
      <c r="DFY5" s="62"/>
      <c r="DGM5" s="62"/>
      <c r="DHA5" s="62"/>
      <c r="DHO5" s="62"/>
      <c r="DIC5" s="62"/>
      <c r="DIQ5" s="62"/>
      <c r="DJE5" s="62"/>
      <c r="DJS5" s="62"/>
      <c r="DKG5" s="62"/>
      <c r="DKU5" s="62"/>
      <c r="DLI5" s="62"/>
      <c r="DLW5" s="62"/>
      <c r="DMK5" s="62"/>
      <c r="DMY5" s="62"/>
      <c r="DNM5" s="62"/>
      <c r="DOA5" s="62"/>
      <c r="DOO5" s="62"/>
      <c r="DPC5" s="62"/>
      <c r="DPQ5" s="62"/>
      <c r="DQE5" s="62"/>
      <c r="DQS5" s="62"/>
      <c r="DRG5" s="62"/>
      <c r="DRU5" s="62"/>
      <c r="DSI5" s="62"/>
      <c r="DSW5" s="62"/>
      <c r="DTK5" s="62"/>
      <c r="DTY5" s="62"/>
      <c r="DUM5" s="62"/>
      <c r="DVA5" s="62"/>
      <c r="DVO5" s="62"/>
      <c r="DWC5" s="62"/>
      <c r="DWQ5" s="62"/>
      <c r="DXE5" s="62"/>
      <c r="DXS5" s="62"/>
      <c r="DYG5" s="62"/>
      <c r="DYU5" s="62"/>
      <c r="DZI5" s="62"/>
      <c r="DZW5" s="62"/>
      <c r="EAK5" s="62"/>
      <c r="EAY5" s="62"/>
      <c r="EBM5" s="62"/>
      <c r="ECA5" s="62"/>
      <c r="ECO5" s="62"/>
      <c r="EDC5" s="62"/>
      <c r="EDQ5" s="62"/>
      <c r="EEE5" s="62"/>
      <c r="EES5" s="62"/>
      <c r="EFG5" s="62"/>
      <c r="EFU5" s="62"/>
      <c r="EGI5" s="62"/>
      <c r="EGW5" s="62"/>
      <c r="EHK5" s="62"/>
      <c r="EHY5" s="62"/>
      <c r="EIM5" s="62"/>
      <c r="EJA5" s="62"/>
      <c r="EJO5" s="62"/>
      <c r="EKC5" s="62"/>
      <c r="EKQ5" s="62"/>
      <c r="ELE5" s="62"/>
      <c r="ELS5" s="62"/>
      <c r="EMG5" s="62"/>
      <c r="EMU5" s="62"/>
      <c r="ENI5" s="62"/>
      <c r="ENW5" s="62"/>
      <c r="EOK5" s="62"/>
      <c r="EOY5" s="62"/>
      <c r="EPM5" s="62"/>
      <c r="EQA5" s="62"/>
      <c r="EQO5" s="62"/>
      <c r="ERC5" s="62"/>
      <c r="ERQ5" s="62"/>
      <c r="ESE5" s="62"/>
      <c r="ESS5" s="62"/>
      <c r="ETG5" s="62"/>
      <c r="ETU5" s="62"/>
      <c r="EUI5" s="62"/>
      <c r="EUW5" s="62"/>
      <c r="EVK5" s="62"/>
      <c r="EVY5" s="62"/>
      <c r="EWM5" s="62"/>
      <c r="EXA5" s="62"/>
      <c r="EXO5" s="62"/>
      <c r="EYC5" s="62"/>
      <c r="EYQ5" s="62"/>
      <c r="EZE5" s="62"/>
      <c r="EZS5" s="62"/>
      <c r="FAG5" s="62"/>
      <c r="FAU5" s="62"/>
      <c r="FBI5" s="62"/>
      <c r="FBW5" s="62"/>
      <c r="FCK5" s="62"/>
      <c r="FCY5" s="62"/>
      <c r="FDM5" s="62"/>
      <c r="FEA5" s="62"/>
      <c r="FEO5" s="62"/>
      <c r="FFC5" s="62"/>
      <c r="FFQ5" s="62"/>
      <c r="FGE5" s="62"/>
      <c r="FGS5" s="62"/>
      <c r="FHG5" s="62"/>
      <c r="FHU5" s="62"/>
      <c r="FII5" s="62"/>
      <c r="FIW5" s="62"/>
      <c r="FJK5" s="62"/>
      <c r="FJY5" s="62"/>
      <c r="FKM5" s="62"/>
      <c r="FLA5" s="62"/>
      <c r="FLO5" s="62"/>
      <c r="FMC5" s="62"/>
      <c r="FMQ5" s="62"/>
      <c r="FNE5" s="62"/>
      <c r="FNS5" s="62"/>
      <c r="FOG5" s="62"/>
      <c r="FOU5" s="62"/>
      <c r="FPI5" s="62"/>
      <c r="FPW5" s="62"/>
      <c r="FQK5" s="62"/>
      <c r="FQY5" s="62"/>
      <c r="FRM5" s="62"/>
      <c r="FSA5" s="62"/>
      <c r="FSO5" s="62"/>
      <c r="FTC5" s="62"/>
      <c r="FTQ5" s="62"/>
      <c r="FUE5" s="62"/>
      <c r="FUS5" s="62"/>
      <c r="FVG5" s="62"/>
      <c r="FVU5" s="62"/>
      <c r="FWI5" s="62"/>
      <c r="FWW5" s="62"/>
      <c r="FXK5" s="62"/>
      <c r="FXY5" s="62"/>
      <c r="FYM5" s="62"/>
      <c r="FZA5" s="62"/>
      <c r="FZO5" s="62"/>
      <c r="GAC5" s="62"/>
      <c r="GAQ5" s="62"/>
      <c r="GBE5" s="62"/>
      <c r="GBS5" s="62"/>
      <c r="GCG5" s="62"/>
      <c r="GCU5" s="62"/>
      <c r="GDI5" s="62"/>
      <c r="GDW5" s="62"/>
      <c r="GEK5" s="62"/>
      <c r="GEY5" s="62"/>
      <c r="GFM5" s="62"/>
      <c r="GGA5" s="62"/>
      <c r="GGO5" s="62"/>
      <c r="GHC5" s="62"/>
      <c r="GHQ5" s="62"/>
      <c r="GIE5" s="62"/>
      <c r="GIS5" s="62"/>
      <c r="GJG5" s="62"/>
      <c r="GJU5" s="62"/>
      <c r="GKI5" s="62"/>
      <c r="GKW5" s="62"/>
      <c r="GLK5" s="62"/>
      <c r="GLY5" s="62"/>
      <c r="GMM5" s="62"/>
      <c r="GNA5" s="62"/>
      <c r="GNO5" s="62"/>
      <c r="GOC5" s="62"/>
      <c r="GOQ5" s="62"/>
      <c r="GPE5" s="62"/>
      <c r="GPS5" s="62"/>
      <c r="GQG5" s="62"/>
      <c r="GQU5" s="62"/>
      <c r="GRI5" s="62"/>
      <c r="GRW5" s="62"/>
      <c r="GSK5" s="62"/>
      <c r="GSY5" s="62"/>
      <c r="GTM5" s="62"/>
      <c r="GUA5" s="62"/>
      <c r="GUO5" s="62"/>
      <c r="GVC5" s="62"/>
      <c r="GVQ5" s="62"/>
      <c r="GWE5" s="62"/>
      <c r="GWS5" s="62"/>
      <c r="GXG5" s="62"/>
      <c r="GXU5" s="62"/>
      <c r="GYI5" s="62"/>
      <c r="GYW5" s="62"/>
      <c r="GZK5" s="62"/>
      <c r="GZY5" s="62"/>
      <c r="HAM5" s="62"/>
      <c r="HBA5" s="62"/>
      <c r="HBO5" s="62"/>
      <c r="HCC5" s="62"/>
      <c r="HCQ5" s="62"/>
      <c r="HDE5" s="62"/>
      <c r="HDS5" s="62"/>
      <c r="HEG5" s="62"/>
      <c r="HEU5" s="62"/>
      <c r="HFI5" s="62"/>
      <c r="HFW5" s="62"/>
      <c r="HGK5" s="62"/>
      <c r="HGY5" s="62"/>
      <c r="HHM5" s="62"/>
      <c r="HIA5" s="62"/>
      <c r="HIO5" s="62"/>
      <c r="HJC5" s="62"/>
      <c r="HJQ5" s="62"/>
      <c r="HKE5" s="62"/>
      <c r="HKS5" s="62"/>
      <c r="HLG5" s="62"/>
      <c r="HLU5" s="62"/>
      <c r="HMI5" s="62"/>
      <c r="HMW5" s="62"/>
      <c r="HNK5" s="62"/>
      <c r="HNY5" s="62"/>
      <c r="HOM5" s="62"/>
      <c r="HPA5" s="62"/>
      <c r="HPO5" s="62"/>
      <c r="HQC5" s="62"/>
      <c r="HQQ5" s="62"/>
      <c r="HRE5" s="62"/>
      <c r="HRS5" s="62"/>
      <c r="HSG5" s="62"/>
      <c r="HSU5" s="62"/>
      <c r="HTI5" s="62"/>
      <c r="HTW5" s="62"/>
      <c r="HUK5" s="62"/>
      <c r="HUY5" s="62"/>
      <c r="HVM5" s="62"/>
      <c r="HWA5" s="62"/>
      <c r="HWO5" s="62"/>
      <c r="HXC5" s="62"/>
      <c r="HXQ5" s="62"/>
      <c r="HYE5" s="62"/>
      <c r="HYS5" s="62"/>
      <c r="HZG5" s="62"/>
      <c r="HZU5" s="62"/>
      <c r="IAI5" s="62"/>
      <c r="IAW5" s="62"/>
      <c r="IBK5" s="62"/>
      <c r="IBY5" s="62"/>
      <c r="ICM5" s="62"/>
      <c r="IDA5" s="62"/>
      <c r="IDO5" s="62"/>
      <c r="IEC5" s="62"/>
      <c r="IEQ5" s="62"/>
      <c r="IFE5" s="62"/>
      <c r="IFS5" s="62"/>
      <c r="IGG5" s="62"/>
      <c r="IGU5" s="62"/>
      <c r="IHI5" s="62"/>
      <c r="IHW5" s="62"/>
      <c r="IIK5" s="62"/>
      <c r="IIY5" s="62"/>
      <c r="IJM5" s="62"/>
      <c r="IKA5" s="62"/>
      <c r="IKO5" s="62"/>
      <c r="ILC5" s="62"/>
      <c r="ILQ5" s="62"/>
      <c r="IME5" s="62"/>
      <c r="IMS5" s="62"/>
      <c r="ING5" s="62"/>
      <c r="INU5" s="62"/>
      <c r="IOI5" s="62"/>
      <c r="IOW5" s="62"/>
      <c r="IPK5" s="62"/>
      <c r="IPY5" s="62"/>
      <c r="IQM5" s="62"/>
      <c r="IRA5" s="62"/>
      <c r="IRO5" s="62"/>
      <c r="ISC5" s="62"/>
      <c r="ISQ5" s="62"/>
      <c r="ITE5" s="62"/>
      <c r="ITS5" s="62"/>
      <c r="IUG5" s="62"/>
      <c r="IUU5" s="62"/>
      <c r="IVI5" s="62"/>
      <c r="IVW5" s="62"/>
      <c r="IWK5" s="62"/>
      <c r="IWY5" s="62"/>
      <c r="IXM5" s="62"/>
      <c r="IYA5" s="62"/>
      <c r="IYO5" s="62"/>
      <c r="IZC5" s="62"/>
      <c r="IZQ5" s="62"/>
      <c r="JAE5" s="62"/>
      <c r="JAS5" s="62"/>
      <c r="JBG5" s="62"/>
      <c r="JBU5" s="62"/>
      <c r="JCI5" s="62"/>
      <c r="JCW5" s="62"/>
      <c r="JDK5" s="62"/>
      <c r="JDY5" s="62"/>
      <c r="JEM5" s="62"/>
      <c r="JFA5" s="62"/>
      <c r="JFO5" s="62"/>
      <c r="JGC5" s="62"/>
      <c r="JGQ5" s="62"/>
      <c r="JHE5" s="62"/>
      <c r="JHS5" s="62"/>
      <c r="JIG5" s="62"/>
      <c r="JIU5" s="62"/>
      <c r="JJI5" s="62"/>
      <c r="JJW5" s="62"/>
      <c r="JKK5" s="62"/>
      <c r="JKY5" s="62"/>
      <c r="JLM5" s="62"/>
      <c r="JMA5" s="62"/>
      <c r="JMO5" s="62"/>
      <c r="JNC5" s="62"/>
      <c r="JNQ5" s="62"/>
      <c r="JOE5" s="62"/>
      <c r="JOS5" s="62"/>
      <c r="JPG5" s="62"/>
      <c r="JPU5" s="62"/>
      <c r="JQI5" s="62"/>
      <c r="JQW5" s="62"/>
      <c r="JRK5" s="62"/>
      <c r="JRY5" s="62"/>
      <c r="JSM5" s="62"/>
      <c r="JTA5" s="62"/>
      <c r="JTO5" s="62"/>
      <c r="JUC5" s="62"/>
      <c r="JUQ5" s="62"/>
      <c r="JVE5" s="62"/>
      <c r="JVS5" s="62"/>
      <c r="JWG5" s="62"/>
      <c r="JWU5" s="62"/>
      <c r="JXI5" s="62"/>
      <c r="JXW5" s="62"/>
      <c r="JYK5" s="62"/>
      <c r="JYY5" s="62"/>
      <c r="JZM5" s="62"/>
      <c r="KAA5" s="62"/>
      <c r="KAO5" s="62"/>
      <c r="KBC5" s="62"/>
      <c r="KBQ5" s="62"/>
      <c r="KCE5" s="62"/>
      <c r="KCS5" s="62"/>
      <c r="KDG5" s="62"/>
      <c r="KDU5" s="62"/>
      <c r="KEI5" s="62"/>
      <c r="KEW5" s="62"/>
      <c r="KFK5" s="62"/>
      <c r="KFY5" s="62"/>
      <c r="KGM5" s="62"/>
      <c r="KHA5" s="62"/>
      <c r="KHO5" s="62"/>
      <c r="KIC5" s="62"/>
      <c r="KIQ5" s="62"/>
      <c r="KJE5" s="62"/>
      <c r="KJS5" s="62"/>
      <c r="KKG5" s="62"/>
      <c r="KKU5" s="62"/>
      <c r="KLI5" s="62"/>
      <c r="KLW5" s="62"/>
      <c r="KMK5" s="62"/>
      <c r="KMY5" s="62"/>
      <c r="KNM5" s="62"/>
      <c r="KOA5" s="62"/>
      <c r="KOO5" s="62"/>
      <c r="KPC5" s="62"/>
      <c r="KPQ5" s="62"/>
      <c r="KQE5" s="62"/>
      <c r="KQS5" s="62"/>
      <c r="KRG5" s="62"/>
      <c r="KRU5" s="62"/>
      <c r="KSI5" s="62"/>
      <c r="KSW5" s="62"/>
      <c r="KTK5" s="62"/>
      <c r="KTY5" s="62"/>
      <c r="KUM5" s="62"/>
      <c r="KVA5" s="62"/>
      <c r="KVO5" s="62"/>
      <c r="KWC5" s="62"/>
      <c r="KWQ5" s="62"/>
      <c r="KXE5" s="62"/>
      <c r="KXS5" s="62"/>
      <c r="KYG5" s="62"/>
      <c r="KYU5" s="62"/>
      <c r="KZI5" s="62"/>
      <c r="KZW5" s="62"/>
      <c r="LAK5" s="62"/>
      <c r="LAY5" s="62"/>
      <c r="LBM5" s="62"/>
      <c r="LCA5" s="62"/>
      <c r="LCO5" s="62"/>
      <c r="LDC5" s="62"/>
      <c r="LDQ5" s="62"/>
      <c r="LEE5" s="62"/>
      <c r="LES5" s="62"/>
      <c r="LFG5" s="62"/>
      <c r="LFU5" s="62"/>
      <c r="LGI5" s="62"/>
      <c r="LGW5" s="62"/>
      <c r="LHK5" s="62"/>
      <c r="LHY5" s="62"/>
      <c r="LIM5" s="62"/>
      <c r="LJA5" s="62"/>
      <c r="LJO5" s="62"/>
      <c r="LKC5" s="62"/>
      <c r="LKQ5" s="62"/>
      <c r="LLE5" s="62"/>
      <c r="LLS5" s="62"/>
      <c r="LMG5" s="62"/>
      <c r="LMU5" s="62"/>
      <c r="LNI5" s="62"/>
      <c r="LNW5" s="62"/>
      <c r="LOK5" s="62"/>
      <c r="LOY5" s="62"/>
      <c r="LPM5" s="62"/>
      <c r="LQA5" s="62"/>
      <c r="LQO5" s="62"/>
      <c r="LRC5" s="62"/>
      <c r="LRQ5" s="62"/>
      <c r="LSE5" s="62"/>
      <c r="LSS5" s="62"/>
      <c r="LTG5" s="62"/>
      <c r="LTU5" s="62"/>
      <c r="LUI5" s="62"/>
      <c r="LUW5" s="62"/>
      <c r="LVK5" s="62"/>
      <c r="LVY5" s="62"/>
      <c r="LWM5" s="62"/>
      <c r="LXA5" s="62"/>
      <c r="LXO5" s="62"/>
      <c r="LYC5" s="62"/>
      <c r="LYQ5" s="62"/>
      <c r="LZE5" s="62"/>
      <c r="LZS5" s="62"/>
      <c r="MAG5" s="62"/>
      <c r="MAU5" s="62"/>
      <c r="MBI5" s="62"/>
      <c r="MBW5" s="62"/>
      <c r="MCK5" s="62"/>
      <c r="MCY5" s="62"/>
      <c r="MDM5" s="62"/>
      <c r="MEA5" s="62"/>
      <c r="MEO5" s="62"/>
      <c r="MFC5" s="62"/>
      <c r="MFQ5" s="62"/>
      <c r="MGE5" s="62"/>
      <c r="MGS5" s="62"/>
      <c r="MHG5" s="62"/>
      <c r="MHU5" s="62"/>
      <c r="MII5" s="62"/>
      <c r="MIW5" s="62"/>
      <c r="MJK5" s="62"/>
      <c r="MJY5" s="62"/>
      <c r="MKM5" s="62"/>
      <c r="MLA5" s="62"/>
      <c r="MLO5" s="62"/>
      <c r="MMC5" s="62"/>
      <c r="MMQ5" s="62"/>
      <c r="MNE5" s="62"/>
      <c r="MNS5" s="62"/>
      <c r="MOG5" s="62"/>
      <c r="MOU5" s="62"/>
      <c r="MPI5" s="62"/>
      <c r="MPW5" s="62"/>
      <c r="MQK5" s="62"/>
      <c r="MQY5" s="62"/>
      <c r="MRM5" s="62"/>
      <c r="MSA5" s="62"/>
      <c r="MSO5" s="62"/>
      <c r="MTC5" s="62"/>
      <c r="MTQ5" s="62"/>
      <c r="MUE5" s="62"/>
      <c r="MUS5" s="62"/>
      <c r="MVG5" s="62"/>
      <c r="MVU5" s="62"/>
      <c r="MWI5" s="62"/>
      <c r="MWW5" s="62"/>
      <c r="MXK5" s="62"/>
      <c r="MXY5" s="62"/>
      <c r="MYM5" s="62"/>
      <c r="MZA5" s="62"/>
      <c r="MZO5" s="62"/>
      <c r="NAC5" s="62"/>
      <c r="NAQ5" s="62"/>
      <c r="NBE5" s="62"/>
      <c r="NBS5" s="62"/>
      <c r="NCG5" s="62"/>
      <c r="NCU5" s="62"/>
      <c r="NDI5" s="62"/>
      <c r="NDW5" s="62"/>
      <c r="NEK5" s="62"/>
      <c r="NEY5" s="62"/>
      <c r="NFM5" s="62"/>
      <c r="NGA5" s="62"/>
      <c r="NGO5" s="62"/>
      <c r="NHC5" s="62"/>
      <c r="NHQ5" s="62"/>
      <c r="NIE5" s="62"/>
      <c r="NIS5" s="62"/>
      <c r="NJG5" s="62"/>
      <c r="NJU5" s="62"/>
      <c r="NKI5" s="62"/>
      <c r="NKW5" s="62"/>
      <c r="NLK5" s="62"/>
      <c r="NLY5" s="62"/>
      <c r="NMM5" s="62"/>
      <c r="NNA5" s="62"/>
      <c r="NNO5" s="62"/>
      <c r="NOC5" s="62"/>
      <c r="NOQ5" s="62"/>
      <c r="NPE5" s="62"/>
      <c r="NPS5" s="62"/>
      <c r="NQG5" s="62"/>
      <c r="NQU5" s="62"/>
      <c r="NRI5" s="62"/>
      <c r="NRW5" s="62"/>
      <c r="NSK5" s="62"/>
      <c r="NSY5" s="62"/>
      <c r="NTM5" s="62"/>
      <c r="NUA5" s="62"/>
      <c r="NUO5" s="62"/>
      <c r="NVC5" s="62"/>
      <c r="NVQ5" s="62"/>
      <c r="NWE5" s="62"/>
      <c r="NWS5" s="62"/>
      <c r="NXG5" s="62"/>
      <c r="NXU5" s="62"/>
      <c r="NYI5" s="62"/>
      <c r="NYW5" s="62"/>
      <c r="NZK5" s="62"/>
      <c r="NZY5" s="62"/>
      <c r="OAM5" s="62"/>
      <c r="OBA5" s="62"/>
      <c r="OBO5" s="62"/>
      <c r="OCC5" s="62"/>
      <c r="OCQ5" s="62"/>
      <c r="ODE5" s="62"/>
      <c r="ODS5" s="62"/>
      <c r="OEG5" s="62"/>
      <c r="OEU5" s="62"/>
      <c r="OFI5" s="62"/>
      <c r="OFW5" s="62"/>
      <c r="OGK5" s="62"/>
      <c r="OGY5" s="62"/>
      <c r="OHM5" s="62"/>
      <c r="OIA5" s="62"/>
      <c r="OIO5" s="62"/>
      <c r="OJC5" s="62"/>
      <c r="OJQ5" s="62"/>
      <c r="OKE5" s="62"/>
      <c r="OKS5" s="62"/>
      <c r="OLG5" s="62"/>
      <c r="OLU5" s="62"/>
      <c r="OMI5" s="62"/>
      <c r="OMW5" s="62"/>
      <c r="ONK5" s="62"/>
      <c r="ONY5" s="62"/>
      <c r="OOM5" s="62"/>
      <c r="OPA5" s="62"/>
      <c r="OPO5" s="62"/>
      <c r="OQC5" s="62"/>
      <c r="OQQ5" s="62"/>
      <c r="ORE5" s="62"/>
      <c r="ORS5" s="62"/>
      <c r="OSG5" s="62"/>
      <c r="OSU5" s="62"/>
      <c r="OTI5" s="62"/>
      <c r="OTW5" s="62"/>
      <c r="OUK5" s="62"/>
      <c r="OUY5" s="62"/>
      <c r="OVM5" s="62"/>
      <c r="OWA5" s="62"/>
      <c r="OWO5" s="62"/>
      <c r="OXC5" s="62"/>
      <c r="OXQ5" s="62"/>
      <c r="OYE5" s="62"/>
      <c r="OYS5" s="62"/>
      <c r="OZG5" s="62"/>
      <c r="OZU5" s="62"/>
      <c r="PAI5" s="62"/>
      <c r="PAW5" s="62"/>
      <c r="PBK5" s="62"/>
      <c r="PBY5" s="62"/>
      <c r="PCM5" s="62"/>
      <c r="PDA5" s="62"/>
      <c r="PDO5" s="62"/>
      <c r="PEC5" s="62"/>
      <c r="PEQ5" s="62"/>
      <c r="PFE5" s="62"/>
      <c r="PFS5" s="62"/>
      <c r="PGG5" s="62"/>
      <c r="PGU5" s="62"/>
      <c r="PHI5" s="62"/>
      <c r="PHW5" s="62"/>
      <c r="PIK5" s="62"/>
      <c r="PIY5" s="62"/>
      <c r="PJM5" s="62"/>
      <c r="PKA5" s="62"/>
      <c r="PKO5" s="62"/>
      <c r="PLC5" s="62"/>
      <c r="PLQ5" s="62"/>
      <c r="PME5" s="62"/>
      <c r="PMS5" s="62"/>
      <c r="PNG5" s="62"/>
      <c r="PNU5" s="62"/>
      <c r="POI5" s="62"/>
      <c r="POW5" s="62"/>
      <c r="PPK5" s="62"/>
      <c r="PPY5" s="62"/>
      <c r="PQM5" s="62"/>
      <c r="PRA5" s="62"/>
      <c r="PRO5" s="62"/>
      <c r="PSC5" s="62"/>
      <c r="PSQ5" s="62"/>
      <c r="PTE5" s="62"/>
      <c r="PTS5" s="62"/>
      <c r="PUG5" s="62"/>
      <c r="PUU5" s="62"/>
      <c r="PVI5" s="62"/>
      <c r="PVW5" s="62"/>
      <c r="PWK5" s="62"/>
      <c r="PWY5" s="62"/>
      <c r="PXM5" s="62"/>
      <c r="PYA5" s="62"/>
      <c r="PYO5" s="62"/>
      <c r="PZC5" s="62"/>
      <c r="PZQ5" s="62"/>
      <c r="QAE5" s="62"/>
      <c r="QAS5" s="62"/>
      <c r="QBG5" s="62"/>
      <c r="QBU5" s="62"/>
      <c r="QCI5" s="62"/>
      <c r="QCW5" s="62"/>
      <c r="QDK5" s="62"/>
      <c r="QDY5" s="62"/>
      <c r="QEM5" s="62"/>
      <c r="QFA5" s="62"/>
      <c r="QFO5" s="62"/>
      <c r="QGC5" s="62"/>
      <c r="QGQ5" s="62"/>
      <c r="QHE5" s="62"/>
      <c r="QHS5" s="62"/>
      <c r="QIG5" s="62"/>
      <c r="QIU5" s="62"/>
      <c r="QJI5" s="62"/>
      <c r="QJW5" s="62"/>
      <c r="QKK5" s="62"/>
      <c r="QKY5" s="62"/>
      <c r="QLM5" s="62"/>
      <c r="QMA5" s="62"/>
      <c r="QMO5" s="62"/>
      <c r="QNC5" s="62"/>
      <c r="QNQ5" s="62"/>
      <c r="QOE5" s="62"/>
      <c r="QOS5" s="62"/>
      <c r="QPG5" s="62"/>
      <c r="QPU5" s="62"/>
      <c r="QQI5" s="62"/>
      <c r="QQW5" s="62"/>
      <c r="QRK5" s="62"/>
      <c r="QRY5" s="62"/>
      <c r="QSM5" s="62"/>
      <c r="QTA5" s="62"/>
      <c r="QTO5" s="62"/>
      <c r="QUC5" s="62"/>
      <c r="QUQ5" s="62"/>
      <c r="QVE5" s="62"/>
      <c r="QVS5" s="62"/>
      <c r="QWG5" s="62"/>
      <c r="QWU5" s="62"/>
      <c r="QXI5" s="62"/>
      <c r="QXW5" s="62"/>
      <c r="QYK5" s="62"/>
      <c r="QYY5" s="62"/>
      <c r="QZM5" s="62"/>
      <c r="RAA5" s="62"/>
      <c r="RAO5" s="62"/>
      <c r="RBC5" s="62"/>
      <c r="RBQ5" s="62"/>
      <c r="RCE5" s="62"/>
      <c r="RCS5" s="62"/>
      <c r="RDG5" s="62"/>
      <c r="RDU5" s="62"/>
      <c r="REI5" s="62"/>
      <c r="REW5" s="62"/>
      <c r="RFK5" s="62"/>
      <c r="RFY5" s="62"/>
      <c r="RGM5" s="62"/>
      <c r="RHA5" s="62"/>
      <c r="RHO5" s="62"/>
      <c r="RIC5" s="62"/>
      <c r="RIQ5" s="62"/>
      <c r="RJE5" s="62"/>
      <c r="RJS5" s="62"/>
      <c r="RKG5" s="62"/>
      <c r="RKU5" s="62"/>
      <c r="RLI5" s="62"/>
      <c r="RLW5" s="62"/>
      <c r="RMK5" s="62"/>
      <c r="RMY5" s="62"/>
      <c r="RNM5" s="62"/>
      <c r="ROA5" s="62"/>
      <c r="ROO5" s="62"/>
      <c r="RPC5" s="62"/>
      <c r="RPQ5" s="62"/>
      <c r="RQE5" s="62"/>
      <c r="RQS5" s="62"/>
      <c r="RRG5" s="62"/>
      <c r="RRU5" s="62"/>
      <c r="RSI5" s="62"/>
      <c r="RSW5" s="62"/>
      <c r="RTK5" s="62"/>
      <c r="RTY5" s="62"/>
      <c r="RUM5" s="62"/>
      <c r="RVA5" s="62"/>
      <c r="RVO5" s="62"/>
      <c r="RWC5" s="62"/>
      <c r="RWQ5" s="62"/>
      <c r="RXE5" s="62"/>
      <c r="RXS5" s="62"/>
      <c r="RYG5" s="62"/>
      <c r="RYU5" s="62"/>
      <c r="RZI5" s="62"/>
      <c r="RZW5" s="62"/>
      <c r="SAK5" s="62"/>
      <c r="SAY5" s="62"/>
      <c r="SBM5" s="62"/>
      <c r="SCA5" s="62"/>
      <c r="SCO5" s="62"/>
      <c r="SDC5" s="62"/>
      <c r="SDQ5" s="62"/>
      <c r="SEE5" s="62"/>
      <c r="SES5" s="62"/>
      <c r="SFG5" s="62"/>
      <c r="SFU5" s="62"/>
      <c r="SGI5" s="62"/>
      <c r="SGW5" s="62"/>
      <c r="SHK5" s="62"/>
      <c r="SHY5" s="62"/>
      <c r="SIM5" s="62"/>
      <c r="SJA5" s="62"/>
      <c r="SJO5" s="62"/>
      <c r="SKC5" s="62"/>
      <c r="SKQ5" s="62"/>
      <c r="SLE5" s="62"/>
      <c r="SLS5" s="62"/>
      <c r="SMG5" s="62"/>
      <c r="SMU5" s="62"/>
      <c r="SNI5" s="62"/>
      <c r="SNW5" s="62"/>
      <c r="SOK5" s="62"/>
      <c r="SOY5" s="62"/>
      <c r="SPM5" s="62"/>
      <c r="SQA5" s="62"/>
      <c r="SQO5" s="62"/>
      <c r="SRC5" s="62"/>
      <c r="SRQ5" s="62"/>
      <c r="SSE5" s="62"/>
      <c r="SSS5" s="62"/>
      <c r="STG5" s="62"/>
      <c r="STU5" s="62"/>
      <c r="SUI5" s="62"/>
      <c r="SUW5" s="62"/>
      <c r="SVK5" s="62"/>
      <c r="SVY5" s="62"/>
      <c r="SWM5" s="62"/>
      <c r="SXA5" s="62"/>
      <c r="SXO5" s="62"/>
      <c r="SYC5" s="62"/>
      <c r="SYQ5" s="62"/>
      <c r="SZE5" s="62"/>
      <c r="SZS5" s="62"/>
      <c r="TAG5" s="62"/>
      <c r="TAU5" s="62"/>
      <c r="TBI5" s="62"/>
      <c r="TBW5" s="62"/>
      <c r="TCK5" s="62"/>
      <c r="TCY5" s="62"/>
      <c r="TDM5" s="62"/>
      <c r="TEA5" s="62"/>
      <c r="TEO5" s="62"/>
      <c r="TFC5" s="62"/>
      <c r="TFQ5" s="62"/>
      <c r="TGE5" s="62"/>
      <c r="TGS5" s="62"/>
      <c r="THG5" s="62"/>
      <c r="THU5" s="62"/>
      <c r="TII5" s="62"/>
      <c r="TIW5" s="62"/>
      <c r="TJK5" s="62"/>
      <c r="TJY5" s="62"/>
      <c r="TKM5" s="62"/>
      <c r="TLA5" s="62"/>
      <c r="TLO5" s="62"/>
      <c r="TMC5" s="62"/>
      <c r="TMQ5" s="62"/>
      <c r="TNE5" s="62"/>
      <c r="TNS5" s="62"/>
      <c r="TOG5" s="62"/>
      <c r="TOU5" s="62"/>
      <c r="TPI5" s="62"/>
      <c r="TPW5" s="62"/>
      <c r="TQK5" s="62"/>
      <c r="TQY5" s="62"/>
      <c r="TRM5" s="62"/>
      <c r="TSA5" s="62"/>
      <c r="TSO5" s="62"/>
      <c r="TTC5" s="62"/>
      <c r="TTQ5" s="62"/>
      <c r="TUE5" s="62"/>
      <c r="TUS5" s="62"/>
      <c r="TVG5" s="62"/>
      <c r="TVU5" s="62"/>
      <c r="TWI5" s="62"/>
      <c r="TWW5" s="62"/>
      <c r="TXK5" s="62"/>
      <c r="TXY5" s="62"/>
      <c r="TYM5" s="62"/>
      <c r="TZA5" s="62"/>
      <c r="TZO5" s="62"/>
      <c r="UAC5" s="62"/>
      <c r="UAQ5" s="62"/>
      <c r="UBE5" s="62"/>
      <c r="UBS5" s="62"/>
      <c r="UCG5" s="62"/>
      <c r="UCU5" s="62"/>
      <c r="UDI5" s="62"/>
      <c r="UDW5" s="62"/>
      <c r="UEK5" s="62"/>
      <c r="UEY5" s="62"/>
      <c r="UFM5" s="62"/>
      <c r="UGA5" s="62"/>
      <c r="UGO5" s="62"/>
      <c r="UHC5" s="62"/>
      <c r="UHQ5" s="62"/>
      <c r="UIE5" s="62"/>
      <c r="UIS5" s="62"/>
      <c r="UJG5" s="62"/>
      <c r="UJU5" s="62"/>
      <c r="UKI5" s="62"/>
      <c r="UKW5" s="62"/>
      <c r="ULK5" s="62"/>
      <c r="ULY5" s="62"/>
      <c r="UMM5" s="62"/>
      <c r="UNA5" s="62"/>
      <c r="UNO5" s="62"/>
      <c r="UOC5" s="62"/>
      <c r="UOQ5" s="62"/>
      <c r="UPE5" s="62"/>
      <c r="UPS5" s="62"/>
      <c r="UQG5" s="62"/>
      <c r="UQU5" s="62"/>
      <c r="URI5" s="62"/>
      <c r="URW5" s="62"/>
      <c r="USK5" s="62"/>
      <c r="USY5" s="62"/>
      <c r="UTM5" s="62"/>
      <c r="UUA5" s="62"/>
      <c r="UUO5" s="62"/>
      <c r="UVC5" s="62"/>
      <c r="UVQ5" s="62"/>
      <c r="UWE5" s="62"/>
      <c r="UWS5" s="62"/>
      <c r="UXG5" s="62"/>
      <c r="UXU5" s="62"/>
      <c r="UYI5" s="62"/>
      <c r="UYW5" s="62"/>
      <c r="UZK5" s="62"/>
      <c r="UZY5" s="62"/>
      <c r="VAM5" s="62"/>
      <c r="VBA5" s="62"/>
      <c r="VBO5" s="62"/>
      <c r="VCC5" s="62"/>
      <c r="VCQ5" s="62"/>
      <c r="VDE5" s="62"/>
      <c r="VDS5" s="62"/>
      <c r="VEG5" s="62"/>
      <c r="VEU5" s="62"/>
      <c r="VFI5" s="62"/>
      <c r="VFW5" s="62"/>
      <c r="VGK5" s="62"/>
      <c r="VGY5" s="62"/>
      <c r="VHM5" s="62"/>
      <c r="VIA5" s="62"/>
      <c r="VIO5" s="62"/>
      <c r="VJC5" s="62"/>
      <c r="VJQ5" s="62"/>
      <c r="VKE5" s="62"/>
      <c r="VKS5" s="62"/>
      <c r="VLG5" s="62"/>
      <c r="VLU5" s="62"/>
      <c r="VMI5" s="62"/>
      <c r="VMW5" s="62"/>
      <c r="VNK5" s="62"/>
      <c r="VNY5" s="62"/>
      <c r="VOM5" s="62"/>
      <c r="VPA5" s="62"/>
      <c r="VPO5" s="62"/>
      <c r="VQC5" s="62"/>
      <c r="VQQ5" s="62"/>
      <c r="VRE5" s="62"/>
      <c r="VRS5" s="62"/>
      <c r="VSG5" s="62"/>
      <c r="VSU5" s="62"/>
      <c r="VTI5" s="62"/>
      <c r="VTW5" s="62"/>
      <c r="VUK5" s="62"/>
      <c r="VUY5" s="62"/>
      <c r="VVM5" s="62"/>
      <c r="VWA5" s="62"/>
      <c r="VWO5" s="62"/>
      <c r="VXC5" s="62"/>
      <c r="VXQ5" s="62"/>
      <c r="VYE5" s="62"/>
      <c r="VYS5" s="62"/>
      <c r="VZG5" s="62"/>
      <c r="VZU5" s="62"/>
      <c r="WAI5" s="62"/>
      <c r="WAW5" s="62"/>
      <c r="WBK5" s="62"/>
      <c r="WBY5" s="62"/>
      <c r="WCM5" s="62"/>
      <c r="WDA5" s="62"/>
      <c r="WDO5" s="62"/>
      <c r="WEC5" s="62"/>
      <c r="WEQ5" s="62"/>
      <c r="WFE5" s="62"/>
      <c r="WFS5" s="62"/>
      <c r="WGG5" s="62"/>
      <c r="WGU5" s="62"/>
      <c r="WHI5" s="62"/>
      <c r="WHW5" s="62"/>
      <c r="WIK5" s="62"/>
      <c r="WIY5" s="62"/>
      <c r="WJM5" s="62"/>
      <c r="WKA5" s="62"/>
      <c r="WKO5" s="62"/>
      <c r="WLC5" s="62"/>
      <c r="WLQ5" s="62"/>
      <c r="WME5" s="62"/>
      <c r="WMS5" s="62"/>
      <c r="WNG5" s="62"/>
      <c r="WNU5" s="62"/>
      <c r="WOI5" s="62"/>
      <c r="WOW5" s="62"/>
      <c r="WPK5" s="62"/>
      <c r="WPY5" s="62"/>
      <c r="WQM5" s="62"/>
      <c r="WRA5" s="62"/>
      <c r="WRO5" s="62"/>
      <c r="WSC5" s="62"/>
      <c r="WSQ5" s="62"/>
      <c r="WTE5" s="62"/>
      <c r="WTS5" s="62"/>
      <c r="WUG5" s="62"/>
      <c r="WUU5" s="62"/>
      <c r="WVI5" s="62"/>
      <c r="WVW5" s="62"/>
      <c r="WWK5" s="62"/>
      <c r="WWY5" s="62"/>
      <c r="WXM5" s="62"/>
      <c r="WYA5" s="62"/>
      <c r="WYO5" s="62"/>
      <c r="WZC5" s="62"/>
      <c r="WZQ5" s="62"/>
      <c r="XAE5" s="62"/>
      <c r="XAS5" s="62"/>
      <c r="XBG5" s="62"/>
      <c r="XBU5" s="62"/>
      <c r="XCI5" s="62"/>
      <c r="XCW5" s="62"/>
      <c r="XDK5" s="62"/>
      <c r="XDY5" s="62"/>
      <c r="XEM5" s="62"/>
      <c r="XFA5" s="62"/>
    </row>
    <row r="6" spans="1:1023 1037:2045 2059:3067 3081:4089 4103:5111 5125:6133 6147:7155 7169:8191 8205:9213 9227:10235 10249:11257 11271:12279 12293:13301 13315:14323 14337:15359 15373:16381" s="80" customFormat="1" ht="14.7" customHeight="1" x14ac:dyDescent="0.3">
      <c r="A6" s="179" t="s">
        <v>85</v>
      </c>
      <c r="B6" s="180"/>
      <c r="C6" s="180"/>
      <c r="D6" s="180"/>
      <c r="E6" s="180"/>
      <c r="F6" s="183" t="s">
        <v>86</v>
      </c>
      <c r="G6" s="183"/>
      <c r="H6" s="134" t="s">
        <v>135</v>
      </c>
      <c r="I6" s="184" t="s">
        <v>87</v>
      </c>
      <c r="J6" s="135" t="s">
        <v>135</v>
      </c>
    </row>
    <row r="7" spans="1:1023 1037:2045 2059:3067 3081:4089 4103:5111 5125:6133 6147:7155 7169:8191 8205:9213 9227:10235 10249:11257 11271:12279 12293:13301 13315:14323 14337:15359 15373:16381" s="80" customFormat="1" ht="33.75" customHeight="1" thickBot="1" x14ac:dyDescent="0.35">
      <c r="A7" s="181"/>
      <c r="B7" s="182"/>
      <c r="C7" s="182"/>
      <c r="D7" s="182"/>
      <c r="E7" s="182"/>
      <c r="F7" s="136" t="s">
        <v>88</v>
      </c>
      <c r="G7" s="136" t="s">
        <v>89</v>
      </c>
      <c r="H7" s="137" t="s">
        <v>136</v>
      </c>
      <c r="I7" s="185"/>
      <c r="J7" s="138" t="s">
        <v>137</v>
      </c>
    </row>
    <row r="8" spans="1:1023 1037:2045 2059:3067 3081:4089 4103:5111 5125:6133 6147:7155 7169:8191 8205:9213 9227:10235 10249:11257 11271:12279 12293:13301 13315:14323 14337:15359 15373:16381" s="80" customFormat="1" ht="15.6" x14ac:dyDescent="0.3">
      <c r="A8" s="88" t="s">
        <v>29</v>
      </c>
      <c r="D8" s="85"/>
      <c r="E8" s="85"/>
      <c r="I8" s="81"/>
      <c r="J8" s="87"/>
    </row>
    <row r="9" spans="1:1023 1037:2045 2059:3067 3081:4089 4103:5111 5125:6133 6147:7155 7169:8191 8205:9213 9227:10235 10249:11257 11271:12279 12293:13301 13315:14323 14337:15359 15373:16381" s="80" customFormat="1" ht="15.6" x14ac:dyDescent="0.3">
      <c r="A9" s="86"/>
      <c r="B9" s="80" t="s">
        <v>90</v>
      </c>
      <c r="I9" s="81"/>
      <c r="J9" s="87"/>
    </row>
    <row r="10" spans="1:1023 1037:2045 2059:3067 3081:4089 4103:5111 5125:6133 6147:7155 7169:8191 8205:9213 9227:10235 10249:11257 11271:12279 12293:13301 13315:14323 14337:15359 15373:16381" s="80" customFormat="1" ht="15.6" x14ac:dyDescent="0.3">
      <c r="A10" s="86"/>
      <c r="C10" s="80" t="s">
        <v>91</v>
      </c>
      <c r="H10" s="81"/>
      <c r="I10" s="81"/>
      <c r="J10" s="89"/>
    </row>
    <row r="11" spans="1:1023 1037:2045 2059:3067 3081:4089 4103:5111 5125:6133 6147:7155 7169:8191 8205:9213 9227:10235 10249:11257 11271:12279 12293:13301 13315:14323 14337:15359 15373:16381" s="80" customFormat="1" ht="15.6" x14ac:dyDescent="0.3">
      <c r="A11" s="88"/>
      <c r="B11" s="82"/>
      <c r="C11" s="82"/>
      <c r="D11" s="80" t="s">
        <v>92</v>
      </c>
      <c r="F11" s="81">
        <f>2000000+2500000</f>
        <v>4500000</v>
      </c>
      <c r="G11" s="81">
        <f>2000000+2500000</f>
        <v>4500000</v>
      </c>
      <c r="H11" s="81">
        <f t="shared" ref="H11:H13" si="0">F11-G11</f>
        <v>0</v>
      </c>
      <c r="I11" s="81">
        <f>2593727.85+3242159.89</f>
        <v>5835887.7400000002</v>
      </c>
      <c r="J11" s="89">
        <f>G11-I11</f>
        <v>-1335887.7400000002</v>
      </c>
    </row>
    <row r="12" spans="1:1023 1037:2045 2059:3067 3081:4089 4103:5111 5125:6133 6147:7155 7169:8191 8205:9213 9227:10235 10249:11257 11271:12279 12293:13301 13315:14323 14337:15359 15373:16381" s="80" customFormat="1" ht="15.6" x14ac:dyDescent="0.3">
      <c r="A12" s="88"/>
      <c r="B12" s="82"/>
      <c r="C12" s="82"/>
      <c r="D12" s="80" t="s">
        <v>93</v>
      </c>
      <c r="F12" s="81">
        <v>2600000</v>
      </c>
      <c r="G12" s="81">
        <v>2600000</v>
      </c>
      <c r="H12" s="81">
        <f t="shared" si="0"/>
        <v>0</v>
      </c>
      <c r="I12" s="81">
        <v>2731059.16</v>
      </c>
      <c r="J12" s="89">
        <f>G12-I12</f>
        <v>-131059.16000000015</v>
      </c>
    </row>
    <row r="13" spans="1:1023 1037:2045 2059:3067 3081:4089 4103:5111 5125:6133 6147:7155 7169:8191 8205:9213 9227:10235 10249:11257 11271:12279 12293:13301 13315:14323 14337:15359 15373:16381" s="80" customFormat="1" ht="15.6" x14ac:dyDescent="0.3">
      <c r="A13" s="88"/>
      <c r="B13" s="82"/>
      <c r="C13" s="82"/>
      <c r="D13" s="80" t="s">
        <v>94</v>
      </c>
      <c r="F13" s="83">
        <v>625000</v>
      </c>
      <c r="G13" s="83">
        <v>625000</v>
      </c>
      <c r="H13" s="83">
        <f t="shared" si="0"/>
        <v>0</v>
      </c>
      <c r="I13" s="83">
        <v>743077.96</v>
      </c>
      <c r="J13" s="91">
        <f>G13-I13</f>
        <v>-118077.95999999996</v>
      </c>
    </row>
    <row r="14" spans="1:1023 1037:2045 2059:3067 3081:4089 4103:5111 5125:6133 6147:7155 7169:8191 8205:9213 9227:10235 10249:11257 11271:12279 12293:13301 13315:14323 14337:15359 15373:16381" s="82" customFormat="1" ht="15.6" x14ac:dyDescent="0.3">
      <c r="A14" s="88"/>
      <c r="C14" s="82" t="s">
        <v>95</v>
      </c>
      <c r="F14" s="92">
        <f>SUM(F11:F13)</f>
        <v>7725000</v>
      </c>
      <c r="G14" s="92">
        <f t="shared" ref="G14:J14" si="1">SUM(G11:G13)</f>
        <v>7725000</v>
      </c>
      <c r="H14" s="92">
        <f t="shared" si="1"/>
        <v>0</v>
      </c>
      <c r="I14" s="92">
        <f t="shared" si="1"/>
        <v>9310024.8599999994</v>
      </c>
      <c r="J14" s="93">
        <f t="shared" si="1"/>
        <v>-1585024.8600000003</v>
      </c>
    </row>
    <row r="15" spans="1:1023 1037:2045 2059:3067 3081:4089 4103:5111 5125:6133 6147:7155 7169:8191 8205:9213 9227:10235 10249:11257 11271:12279 12293:13301 13315:14323 14337:15359 15373:16381" s="80" customFormat="1" ht="15.6" x14ac:dyDescent="0.3">
      <c r="A15" s="88"/>
      <c r="B15" s="82"/>
      <c r="C15" s="80" t="s">
        <v>96</v>
      </c>
      <c r="J15" s="87"/>
    </row>
    <row r="16" spans="1:1023 1037:2045 2059:3067 3081:4089 4103:5111 5125:6133 6147:7155 7169:8191 8205:9213 9227:10235 10249:11257 11271:12279 12293:13301 13315:14323 14337:15359 15373:16381" s="80" customFormat="1" ht="15.6" x14ac:dyDescent="0.3">
      <c r="A16" s="88"/>
      <c r="B16" s="82"/>
      <c r="C16" s="82"/>
      <c r="D16" s="80" t="s">
        <v>97</v>
      </c>
      <c r="F16" s="81">
        <v>3061000</v>
      </c>
      <c r="G16" s="81">
        <v>3061000</v>
      </c>
      <c r="H16" s="81">
        <f t="shared" ref="H16:H18" si="2">F16-G16</f>
        <v>0</v>
      </c>
      <c r="I16" s="81">
        <v>3814736.93</v>
      </c>
      <c r="J16" s="89">
        <f>G16-I16</f>
        <v>-753736.93000000017</v>
      </c>
    </row>
    <row r="17" spans="1:10" s="80" customFormat="1" ht="15.6" x14ac:dyDescent="0.3">
      <c r="A17" s="88"/>
      <c r="B17" s="82"/>
      <c r="C17" s="82"/>
      <c r="D17" s="80" t="s">
        <v>98</v>
      </c>
      <c r="F17" s="81">
        <v>6475000</v>
      </c>
      <c r="G17" s="81">
        <v>6475000</v>
      </c>
      <c r="H17" s="81">
        <f t="shared" si="2"/>
        <v>0</v>
      </c>
      <c r="I17" s="81">
        <f>8420222.13+1203.81</f>
        <v>8421425.9400000013</v>
      </c>
      <c r="J17" s="89">
        <f>G17-I17</f>
        <v>-1946425.9400000013</v>
      </c>
    </row>
    <row r="18" spans="1:10" s="80" customFormat="1" ht="15.6" x14ac:dyDescent="0.3">
      <c r="A18" s="88"/>
      <c r="B18" s="82"/>
      <c r="C18" s="82"/>
      <c r="D18" s="80" t="s">
        <v>99</v>
      </c>
      <c r="F18" s="83">
        <v>557000</v>
      </c>
      <c r="G18" s="83">
        <v>557000</v>
      </c>
      <c r="H18" s="83">
        <f t="shared" si="2"/>
        <v>0</v>
      </c>
      <c r="I18" s="101">
        <v>597785.71</v>
      </c>
      <c r="J18" s="91">
        <f>G18-I18</f>
        <v>-40785.709999999963</v>
      </c>
    </row>
    <row r="19" spans="1:10" s="82" customFormat="1" ht="15.6" x14ac:dyDescent="0.3">
      <c r="A19" s="88"/>
      <c r="C19" s="82" t="s">
        <v>100</v>
      </c>
      <c r="F19" s="92">
        <f>SUM(F16:F18)</f>
        <v>10093000</v>
      </c>
      <c r="G19" s="92">
        <f t="shared" ref="G19:J19" si="3">SUM(G16:G18)</f>
        <v>10093000</v>
      </c>
      <c r="H19" s="92">
        <f t="shared" si="3"/>
        <v>0</v>
      </c>
      <c r="I19" s="92">
        <f t="shared" si="3"/>
        <v>12833948.580000002</v>
      </c>
      <c r="J19" s="93">
        <f t="shared" si="3"/>
        <v>-2740948.5800000015</v>
      </c>
    </row>
    <row r="20" spans="1:10" s="80" customFormat="1" ht="15.6" x14ac:dyDescent="0.3">
      <c r="A20" s="88"/>
      <c r="B20" s="80" t="s">
        <v>101</v>
      </c>
      <c r="C20" s="82"/>
      <c r="J20" s="87"/>
    </row>
    <row r="21" spans="1:10" s="117" customFormat="1" ht="15.6" x14ac:dyDescent="0.3">
      <c r="A21" s="114"/>
      <c r="B21" s="121"/>
      <c r="C21" s="120" t="s">
        <v>139</v>
      </c>
      <c r="D21" s="178" t="s">
        <v>140</v>
      </c>
      <c r="E21" s="178"/>
      <c r="F21" s="115">
        <v>136222728</v>
      </c>
      <c r="G21" s="115">
        <v>136222728</v>
      </c>
      <c r="H21" s="115">
        <f>F21-G21</f>
        <v>0</v>
      </c>
      <c r="I21" s="115">
        <v>136225782</v>
      </c>
      <c r="J21" s="116">
        <f>G21-I21</f>
        <v>-3054</v>
      </c>
    </row>
    <row r="22" spans="1:10" s="117" customFormat="1" ht="19.5" customHeight="1" x14ac:dyDescent="0.3">
      <c r="A22" s="114"/>
      <c r="C22" s="120">
        <v>2</v>
      </c>
      <c r="D22" s="178" t="s">
        <v>141</v>
      </c>
      <c r="E22" s="178"/>
      <c r="F22" s="118">
        <v>0</v>
      </c>
      <c r="G22" s="118">
        <v>0</v>
      </c>
      <c r="H22" s="118">
        <f>F22-G22</f>
        <v>0</v>
      </c>
      <c r="I22" s="118">
        <v>150756.5</v>
      </c>
      <c r="J22" s="119">
        <f>G22-I22</f>
        <v>-150756.5</v>
      </c>
    </row>
    <row r="23" spans="1:10" s="82" customFormat="1" ht="15.6" x14ac:dyDescent="0.3">
      <c r="A23" s="88"/>
      <c r="C23" s="82" t="s">
        <v>145</v>
      </c>
      <c r="F23" s="92">
        <f>+SUM(F21:F22)</f>
        <v>136222728</v>
      </c>
      <c r="G23" s="92">
        <f t="shared" ref="G23:J23" si="4">+SUM(G21:G22)</f>
        <v>136222728</v>
      </c>
      <c r="H23" s="99">
        <f t="shared" si="4"/>
        <v>0</v>
      </c>
      <c r="I23" s="92">
        <f t="shared" si="4"/>
        <v>136376538.5</v>
      </c>
      <c r="J23" s="93">
        <f t="shared" si="4"/>
        <v>-153810.5</v>
      </c>
    </row>
    <row r="24" spans="1:10" s="80" customFormat="1" ht="15.6" x14ac:dyDescent="0.3">
      <c r="A24" s="88" t="s">
        <v>102</v>
      </c>
      <c r="F24" s="94">
        <f>+F14+F19+F23</f>
        <v>154040728</v>
      </c>
      <c r="G24" s="94">
        <f t="shared" ref="G24:I24" si="5">+G14+G19+G23</f>
        <v>154040728</v>
      </c>
      <c r="H24" s="94">
        <f t="shared" si="5"/>
        <v>0</v>
      </c>
      <c r="I24" s="94">
        <f t="shared" si="5"/>
        <v>158520511.94</v>
      </c>
      <c r="J24" s="95">
        <f>+J14+J19+J23</f>
        <v>-4479783.9400000013</v>
      </c>
    </row>
    <row r="25" spans="1:10" s="80" customFormat="1" ht="15.6" x14ac:dyDescent="0.3">
      <c r="A25" s="88" t="s">
        <v>103</v>
      </c>
      <c r="J25" s="87"/>
    </row>
    <row r="26" spans="1:10" s="80" customFormat="1" ht="15.6" x14ac:dyDescent="0.3">
      <c r="A26" s="88" t="s">
        <v>104</v>
      </c>
      <c r="J26" s="87"/>
    </row>
    <row r="27" spans="1:10" s="80" customFormat="1" ht="15.6" x14ac:dyDescent="0.3">
      <c r="A27" s="86"/>
      <c r="B27" s="82" t="s">
        <v>105</v>
      </c>
      <c r="C27" s="82"/>
      <c r="J27" s="87"/>
    </row>
    <row r="28" spans="1:10" s="80" customFormat="1" ht="15.6" x14ac:dyDescent="0.3">
      <c r="A28" s="86"/>
      <c r="B28" s="82"/>
      <c r="C28" s="80" t="s">
        <v>106</v>
      </c>
      <c r="F28" s="81">
        <v>40691413.210000001</v>
      </c>
      <c r="G28" s="81">
        <v>38506289.539999999</v>
      </c>
      <c r="H28" s="81">
        <f t="shared" ref="H28:H30" si="6">F28-G28</f>
        <v>2185123.6700000018</v>
      </c>
      <c r="I28" s="81">
        <v>38263016.090000004</v>
      </c>
      <c r="J28" s="89">
        <f>G28-I28</f>
        <v>243273.44999999553</v>
      </c>
    </row>
    <row r="29" spans="1:10" s="80" customFormat="1" ht="15.6" x14ac:dyDescent="0.3">
      <c r="A29" s="86"/>
      <c r="B29" s="82"/>
      <c r="C29" s="80" t="s">
        <v>37</v>
      </c>
      <c r="F29" s="81">
        <f>21697047.76+1646000</f>
        <v>23343047.760000002</v>
      </c>
      <c r="G29" s="81">
        <f>31226134.38+2306000</f>
        <v>33532134.379999999</v>
      </c>
      <c r="H29" s="81">
        <f t="shared" si="6"/>
        <v>-10189086.619999997</v>
      </c>
      <c r="I29" s="81">
        <f>30349556.97+2228194.3</f>
        <v>32577751.27</v>
      </c>
      <c r="J29" s="89">
        <f>G29-I29</f>
        <v>954383.1099999994</v>
      </c>
    </row>
    <row r="30" spans="1:10" s="80" customFormat="1" ht="15.6" x14ac:dyDescent="0.3">
      <c r="A30" s="86"/>
      <c r="B30" s="82"/>
      <c r="C30" s="80" t="s">
        <v>107</v>
      </c>
      <c r="F30" s="81">
        <v>1100000</v>
      </c>
      <c r="G30" s="81">
        <v>1895000</v>
      </c>
      <c r="H30" s="81">
        <f t="shared" si="6"/>
        <v>-795000</v>
      </c>
      <c r="I30" s="81">
        <v>1809709</v>
      </c>
      <c r="J30" s="89">
        <f>G30-I30</f>
        <v>85291</v>
      </c>
    </row>
    <row r="31" spans="1:10" s="80" customFormat="1" ht="15.6" x14ac:dyDescent="0.3">
      <c r="A31" s="86"/>
      <c r="B31" s="82" t="s">
        <v>108</v>
      </c>
      <c r="C31" s="82"/>
      <c r="F31" s="81"/>
      <c r="G31" s="81"/>
      <c r="I31" s="81"/>
      <c r="J31" s="87"/>
    </row>
    <row r="32" spans="1:10" s="80" customFormat="1" ht="15.6" x14ac:dyDescent="0.3">
      <c r="A32" s="86"/>
      <c r="C32" s="80" t="s">
        <v>106</v>
      </c>
      <c r="F32" s="81">
        <v>0</v>
      </c>
      <c r="G32" s="81">
        <v>0</v>
      </c>
      <c r="H32" s="81">
        <f t="shared" ref="H32:H34" si="7">F32-G32</f>
        <v>0</v>
      </c>
      <c r="I32" s="81">
        <v>0</v>
      </c>
      <c r="J32" s="89">
        <f>G32-I32</f>
        <v>0</v>
      </c>
    </row>
    <row r="33" spans="1:10" s="80" customFormat="1" ht="15.6" x14ac:dyDescent="0.3">
      <c r="A33" s="86"/>
      <c r="C33" s="80" t="s">
        <v>37</v>
      </c>
      <c r="F33" s="81">
        <v>2540989.42</v>
      </c>
      <c r="G33" s="81">
        <v>4019839.42</v>
      </c>
      <c r="H33" s="81">
        <f t="shared" si="7"/>
        <v>-1478850</v>
      </c>
      <c r="I33" s="81">
        <v>3784466.22</v>
      </c>
      <c r="J33" s="89">
        <f>G33-I33</f>
        <v>235373.19999999972</v>
      </c>
    </row>
    <row r="34" spans="1:10" s="80" customFormat="1" ht="15.6" x14ac:dyDescent="0.3">
      <c r="A34" s="86"/>
      <c r="C34" s="80" t="s">
        <v>107</v>
      </c>
      <c r="F34" s="81"/>
      <c r="G34" s="81">
        <v>78070.33</v>
      </c>
      <c r="H34" s="81">
        <f t="shared" si="7"/>
        <v>-78070.33</v>
      </c>
      <c r="I34" s="81">
        <v>58998</v>
      </c>
      <c r="J34" s="89">
        <f>G34-I34</f>
        <v>19072.330000000002</v>
      </c>
    </row>
    <row r="35" spans="1:10" s="80" customFormat="1" ht="15.6" x14ac:dyDescent="0.3">
      <c r="A35" s="86"/>
      <c r="B35" s="82" t="s">
        <v>109</v>
      </c>
      <c r="F35" s="81"/>
      <c r="G35" s="81"/>
      <c r="I35" s="81"/>
      <c r="J35" s="87"/>
    </row>
    <row r="36" spans="1:10" s="80" customFormat="1" ht="15.6" x14ac:dyDescent="0.3">
      <c r="A36" s="86"/>
      <c r="C36" s="80" t="s">
        <v>106</v>
      </c>
      <c r="F36" s="81">
        <v>9004235.4900000002</v>
      </c>
      <c r="G36" s="81">
        <v>7874583.3600000003</v>
      </c>
      <c r="H36" s="81">
        <f t="shared" ref="H36:H38" si="8">F36-G36</f>
        <v>1129652.1299999999</v>
      </c>
      <c r="I36" s="81">
        <v>7831455.1699999999</v>
      </c>
      <c r="J36" s="89">
        <f>G36-I36</f>
        <v>43128.19000000041</v>
      </c>
    </row>
    <row r="37" spans="1:10" s="80" customFormat="1" ht="15.6" x14ac:dyDescent="0.3">
      <c r="A37" s="86"/>
      <c r="C37" s="80" t="s">
        <v>37</v>
      </c>
      <c r="F37" s="81">
        <f>2924431.23+7206400</f>
        <v>10130831.23</v>
      </c>
      <c r="G37" s="81">
        <f>2954431.23+7166445</f>
        <v>10120876.23</v>
      </c>
      <c r="H37" s="81">
        <f t="shared" si="8"/>
        <v>9955</v>
      </c>
      <c r="I37" s="81">
        <f>2707225.63+7030143.09</f>
        <v>9737368.7199999988</v>
      </c>
      <c r="J37" s="89">
        <f>G37-I37</f>
        <v>383507.51000000164</v>
      </c>
    </row>
    <row r="38" spans="1:10" s="80" customFormat="1" ht="16.2" thickBot="1" x14ac:dyDescent="0.35">
      <c r="A38" s="122"/>
      <c r="B38" s="123"/>
      <c r="C38" s="123" t="s">
        <v>107</v>
      </c>
      <c r="D38" s="123"/>
      <c r="E38" s="123"/>
      <c r="F38" s="124">
        <v>1565000</v>
      </c>
      <c r="G38" s="124">
        <v>1475000</v>
      </c>
      <c r="H38" s="124">
        <f t="shared" si="8"/>
        <v>90000</v>
      </c>
      <c r="I38" s="124">
        <v>639500</v>
      </c>
      <c r="J38" s="125">
        <f>G38-I38</f>
        <v>835500</v>
      </c>
    </row>
    <row r="39" spans="1:10" s="80" customFormat="1" ht="15.6" x14ac:dyDescent="0.3">
      <c r="A39" s="86"/>
      <c r="B39" s="82" t="s">
        <v>110</v>
      </c>
      <c r="F39" s="81"/>
      <c r="G39" s="81"/>
      <c r="I39" s="81"/>
      <c r="J39" s="87"/>
    </row>
    <row r="40" spans="1:10" s="80" customFormat="1" ht="15.6" x14ac:dyDescent="0.3">
      <c r="A40" s="86"/>
      <c r="C40" s="80" t="s">
        <v>106</v>
      </c>
      <c r="F40" s="81">
        <v>2384353.9900000002</v>
      </c>
      <c r="G40" s="81">
        <v>1959139.99</v>
      </c>
      <c r="H40" s="81">
        <f t="shared" ref="H40:H42" si="9">F40-G40</f>
        <v>425214.00000000023</v>
      </c>
      <c r="I40" s="81">
        <v>1928808.8</v>
      </c>
      <c r="J40" s="89">
        <f>G40-I40</f>
        <v>30331.189999999944</v>
      </c>
    </row>
    <row r="41" spans="1:10" s="80" customFormat="1" ht="15.6" x14ac:dyDescent="0.3">
      <c r="A41" s="86"/>
      <c r="C41" s="80" t="s">
        <v>37</v>
      </c>
      <c r="F41" s="81">
        <f>4694503+2162227.28</f>
        <v>6856730.2799999993</v>
      </c>
      <c r="G41" s="81">
        <f>3154503+1768227.28</f>
        <v>4922730.28</v>
      </c>
      <c r="H41" s="81">
        <f t="shared" si="9"/>
        <v>1933999.9999999991</v>
      </c>
      <c r="I41" s="81">
        <f>3081026.88+1623050.45</f>
        <v>4704077.33</v>
      </c>
      <c r="J41" s="89">
        <f>G41-I41</f>
        <v>218652.95000000019</v>
      </c>
    </row>
    <row r="42" spans="1:10" s="80" customFormat="1" ht="15.6" x14ac:dyDescent="0.3">
      <c r="A42" s="86"/>
      <c r="C42" s="80" t="s">
        <v>107</v>
      </c>
      <c r="F42" s="81">
        <v>115000</v>
      </c>
      <c r="G42" s="81">
        <v>1025000</v>
      </c>
      <c r="H42" s="81">
        <f t="shared" si="9"/>
        <v>-910000</v>
      </c>
      <c r="I42" s="81">
        <v>313000</v>
      </c>
      <c r="J42" s="89">
        <f>G42-I42</f>
        <v>712000</v>
      </c>
    </row>
    <row r="43" spans="1:10" s="80" customFormat="1" ht="15.6" x14ac:dyDescent="0.3">
      <c r="A43" s="86"/>
      <c r="B43" s="82" t="s">
        <v>111</v>
      </c>
      <c r="C43" s="82"/>
      <c r="F43" s="81"/>
      <c r="G43" s="81"/>
      <c r="I43" s="81"/>
      <c r="J43" s="87"/>
    </row>
    <row r="44" spans="1:10" s="80" customFormat="1" ht="15.6" x14ac:dyDescent="0.3">
      <c r="A44" s="86"/>
      <c r="C44" s="80" t="s">
        <v>106</v>
      </c>
      <c r="F44" s="81">
        <v>8056158.1100000003</v>
      </c>
      <c r="G44" s="81">
        <v>7225630.1399999997</v>
      </c>
      <c r="H44" s="81">
        <f t="shared" ref="H44:H46" si="10">F44-G44</f>
        <v>830527.97000000067</v>
      </c>
      <c r="I44" s="81">
        <v>7196109.71</v>
      </c>
      <c r="J44" s="89">
        <f>G44-I44</f>
        <v>29520.429999999702</v>
      </c>
    </row>
    <row r="45" spans="1:10" s="80" customFormat="1" ht="15.6" x14ac:dyDescent="0.3">
      <c r="A45" s="86"/>
      <c r="C45" s="80" t="s">
        <v>37</v>
      </c>
      <c r="F45" s="81">
        <f>7584975.93+400000</f>
        <v>7984975.9299999997</v>
      </c>
      <c r="G45" s="81">
        <f>7268148.28+436000</f>
        <v>7704148.2800000003</v>
      </c>
      <c r="H45" s="81">
        <f t="shared" si="10"/>
        <v>280827.64999999944</v>
      </c>
      <c r="I45" s="81">
        <f>7077048.69+435500</f>
        <v>7512548.6900000004</v>
      </c>
      <c r="J45" s="89">
        <f>G45-I45</f>
        <v>191599.58999999985</v>
      </c>
    </row>
    <row r="46" spans="1:10" s="80" customFormat="1" ht="15.6" x14ac:dyDescent="0.3">
      <c r="A46" s="86"/>
      <c r="C46" s="80" t="s">
        <v>107</v>
      </c>
      <c r="F46" s="81">
        <v>300000</v>
      </c>
      <c r="G46" s="81">
        <v>549553</v>
      </c>
      <c r="H46" s="81">
        <f t="shared" si="10"/>
        <v>-249553</v>
      </c>
      <c r="I46" s="81">
        <v>115950</v>
      </c>
      <c r="J46" s="89">
        <f>G46-I46</f>
        <v>433603</v>
      </c>
    </row>
    <row r="47" spans="1:10" s="80" customFormat="1" ht="15.6" x14ac:dyDescent="0.3">
      <c r="A47" s="86"/>
      <c r="B47" s="82" t="s">
        <v>112</v>
      </c>
      <c r="C47" s="82"/>
      <c r="F47" s="81"/>
      <c r="G47" s="81"/>
      <c r="I47" s="81"/>
      <c r="J47" s="87"/>
    </row>
    <row r="48" spans="1:10" s="80" customFormat="1" ht="15.6" x14ac:dyDescent="0.3">
      <c r="A48" s="86"/>
      <c r="B48" s="80" t="s">
        <v>113</v>
      </c>
      <c r="F48" s="81"/>
      <c r="G48" s="81"/>
      <c r="I48" s="81"/>
      <c r="J48" s="87"/>
    </row>
    <row r="49" spans="1:10" s="80" customFormat="1" ht="15.6" x14ac:dyDescent="0.3">
      <c r="A49" s="86"/>
      <c r="C49" s="80" t="s">
        <v>114</v>
      </c>
      <c r="F49" s="81">
        <v>4120932.32</v>
      </c>
      <c r="G49" s="81">
        <v>5990500</v>
      </c>
      <c r="H49" s="81">
        <f t="shared" ref="H49:H50" si="11">F49-G49</f>
        <v>-1869567.6800000002</v>
      </c>
      <c r="I49" s="81">
        <v>5988492.1500000004</v>
      </c>
      <c r="J49" s="89">
        <f>G49-I49</f>
        <v>2007.8499999996275</v>
      </c>
    </row>
    <row r="50" spans="1:10" s="80" customFormat="1" ht="15.6" x14ac:dyDescent="0.3">
      <c r="A50" s="86"/>
      <c r="C50" s="80" t="s">
        <v>115</v>
      </c>
      <c r="F50" s="81">
        <v>11609429.970000001</v>
      </c>
      <c r="G50" s="81">
        <v>11763862.289999999</v>
      </c>
      <c r="H50" s="81">
        <f t="shared" si="11"/>
        <v>-154432.31999999844</v>
      </c>
      <c r="I50" s="81">
        <v>11606726.25</v>
      </c>
      <c r="J50" s="89">
        <f>G50-I50</f>
        <v>157136.03999999911</v>
      </c>
    </row>
    <row r="51" spans="1:10" s="80" customFormat="1" ht="15.6" x14ac:dyDescent="0.3">
      <c r="A51" s="86"/>
      <c r="B51" s="80" t="s">
        <v>116</v>
      </c>
      <c r="F51" s="81"/>
      <c r="G51" s="81"/>
      <c r="H51" s="81"/>
      <c r="I51" s="81"/>
      <c r="J51" s="89"/>
    </row>
    <row r="52" spans="1:10" s="80" customFormat="1" ht="15.6" x14ac:dyDescent="0.3">
      <c r="A52" s="86"/>
      <c r="C52" s="80" t="s">
        <v>37</v>
      </c>
      <c r="F52" s="81">
        <v>5666036.4000000004</v>
      </c>
      <c r="G52" s="81">
        <v>4683273.21</v>
      </c>
      <c r="H52" s="81">
        <f t="shared" ref="H52:H53" si="12">F52-G52</f>
        <v>982763.19000000041</v>
      </c>
      <c r="I52" s="81">
        <v>4683273.21</v>
      </c>
      <c r="J52" s="89">
        <f>G52-I52</f>
        <v>0</v>
      </c>
    </row>
    <row r="53" spans="1:10" s="80" customFormat="1" ht="15.6" x14ac:dyDescent="0.3">
      <c r="A53" s="86"/>
      <c r="C53" s="80" t="s">
        <v>107</v>
      </c>
      <c r="F53" s="81">
        <v>1600000</v>
      </c>
      <c r="G53" s="81">
        <v>2691000</v>
      </c>
      <c r="H53" s="81">
        <f t="shared" si="12"/>
        <v>-1091000</v>
      </c>
      <c r="I53" s="81">
        <v>2584131.02</v>
      </c>
      <c r="J53" s="89">
        <f>G53-I53</f>
        <v>106868.97999999998</v>
      </c>
    </row>
    <row r="54" spans="1:10" s="80" customFormat="1" ht="15.6" x14ac:dyDescent="0.3">
      <c r="A54" s="86"/>
      <c r="B54" s="80" t="s">
        <v>117</v>
      </c>
      <c r="F54" s="81"/>
      <c r="G54" s="81"/>
      <c r="I54" s="81"/>
      <c r="J54" s="87"/>
    </row>
    <row r="55" spans="1:10" s="80" customFormat="1" ht="15.6" x14ac:dyDescent="0.3">
      <c r="A55" s="86"/>
      <c r="C55" s="80" t="s">
        <v>37</v>
      </c>
      <c r="F55" s="81">
        <v>500000</v>
      </c>
      <c r="G55" s="81">
        <v>0</v>
      </c>
      <c r="H55" s="81">
        <f t="shared" ref="H55:H56" si="13">F55-G55</f>
        <v>500000</v>
      </c>
      <c r="I55" s="81">
        <v>0</v>
      </c>
      <c r="J55" s="89">
        <f>G55-I55</f>
        <v>0</v>
      </c>
    </row>
    <row r="56" spans="1:10" s="80" customFormat="1" ht="15.6" x14ac:dyDescent="0.3">
      <c r="A56" s="86"/>
      <c r="C56" s="80" t="s">
        <v>107</v>
      </c>
      <c r="F56" s="81">
        <v>11014183.300000001</v>
      </c>
      <c r="G56" s="81">
        <v>9490183.3100000005</v>
      </c>
      <c r="H56" s="81">
        <f t="shared" si="13"/>
        <v>1523999.9900000002</v>
      </c>
      <c r="I56" s="81">
        <v>8948298.2300000004</v>
      </c>
      <c r="J56" s="89">
        <f>G56-I56</f>
        <v>541885.08000000007</v>
      </c>
    </row>
    <row r="57" spans="1:10" s="80" customFormat="1" ht="15.6" x14ac:dyDescent="0.3">
      <c r="A57" s="86"/>
      <c r="B57" s="80" t="s">
        <v>118</v>
      </c>
      <c r="F57" s="81"/>
      <c r="G57" s="81"/>
      <c r="I57" s="81"/>
      <c r="J57" s="87"/>
    </row>
    <row r="58" spans="1:10" s="80" customFormat="1" ht="15.6" x14ac:dyDescent="0.3">
      <c r="A58" s="86"/>
      <c r="C58" s="80" t="s">
        <v>37</v>
      </c>
      <c r="F58" s="81">
        <v>1200000</v>
      </c>
      <c r="G58" s="81">
        <v>1200000</v>
      </c>
      <c r="H58" s="81">
        <f t="shared" ref="H58" si="14">F58-G58</f>
        <v>0</v>
      </c>
      <c r="I58" s="81">
        <v>1152591</v>
      </c>
      <c r="J58" s="89">
        <f t="shared" ref="J58:J60" si="15">G58-I58</f>
        <v>47409</v>
      </c>
    </row>
    <row r="59" spans="1:10" s="80" customFormat="1" ht="15.6" x14ac:dyDescent="0.3">
      <c r="A59" s="86"/>
      <c r="B59" s="80" t="s">
        <v>119</v>
      </c>
      <c r="F59" s="81"/>
      <c r="G59" s="81"/>
      <c r="I59" s="81"/>
      <c r="J59" s="89">
        <f t="shared" si="15"/>
        <v>0</v>
      </c>
    </row>
    <row r="60" spans="1:10" s="80" customFormat="1" ht="15.6" x14ac:dyDescent="0.3">
      <c r="A60" s="86"/>
      <c r="C60" s="80" t="s">
        <v>37</v>
      </c>
      <c r="F60" s="83">
        <v>4100800</v>
      </c>
      <c r="G60" s="83">
        <v>3898800</v>
      </c>
      <c r="H60" s="83">
        <f t="shared" ref="H60" si="16">F60-G60</f>
        <v>202000</v>
      </c>
      <c r="I60" s="83">
        <v>3557206.37</v>
      </c>
      <c r="J60" s="91">
        <f t="shared" si="15"/>
        <v>341593.62999999989</v>
      </c>
    </row>
    <row r="61" spans="1:10" s="80" customFormat="1" ht="15.6" x14ac:dyDescent="0.3">
      <c r="A61" s="86"/>
      <c r="B61" s="82" t="s">
        <v>120</v>
      </c>
      <c r="F61" s="94">
        <f>SUM(F28:F60)</f>
        <v>153884117.41</v>
      </c>
      <c r="G61" s="94">
        <f>SUM(G28:G60)</f>
        <v>160605613.76000002</v>
      </c>
      <c r="H61" s="94">
        <f>SUM(H28:H60)</f>
        <v>-6721496.3499999922</v>
      </c>
      <c r="I61" s="94">
        <f>SUM(I28:I60)</f>
        <v>154993477.22999999</v>
      </c>
      <c r="J61" s="95">
        <f>SUM(J28:J60)</f>
        <v>5612136.5299999947</v>
      </c>
    </row>
    <row r="62" spans="1:10" s="80" customFormat="1" ht="15.6" x14ac:dyDescent="0.3">
      <c r="A62" s="88" t="s">
        <v>121</v>
      </c>
      <c r="B62" s="82"/>
      <c r="J62" s="87"/>
    </row>
    <row r="63" spans="1:10" s="80" customFormat="1" ht="15.6" x14ac:dyDescent="0.3">
      <c r="A63" s="86"/>
      <c r="B63" s="82" t="s">
        <v>105</v>
      </c>
      <c r="C63" s="82"/>
      <c r="J63" s="87"/>
    </row>
    <row r="64" spans="1:10" s="80" customFormat="1" ht="15.6" x14ac:dyDescent="0.3">
      <c r="A64" s="86"/>
      <c r="C64" s="80" t="s">
        <v>107</v>
      </c>
      <c r="F64" s="81">
        <v>3094415</v>
      </c>
      <c r="G64" s="81">
        <v>3094415</v>
      </c>
      <c r="H64" s="81">
        <f t="shared" ref="H64" si="17">F64-G64</f>
        <v>0</v>
      </c>
      <c r="I64" s="81">
        <v>2641355.7599999998</v>
      </c>
      <c r="J64" s="89">
        <f>G64-I64</f>
        <v>453059.24000000022</v>
      </c>
    </row>
    <row r="65" spans="1:10" s="80" customFormat="1" ht="15.6" x14ac:dyDescent="0.3">
      <c r="A65" s="86"/>
      <c r="B65" s="82" t="s">
        <v>111</v>
      </c>
      <c r="F65" s="81"/>
      <c r="G65" s="81"/>
      <c r="I65" s="81"/>
      <c r="J65" s="89">
        <f t="shared" ref="J65:J66" si="18">G65-I65</f>
        <v>0</v>
      </c>
    </row>
    <row r="66" spans="1:10" s="80" customFormat="1" ht="15.6" x14ac:dyDescent="0.3">
      <c r="A66" s="86"/>
      <c r="C66" s="80" t="s">
        <v>107</v>
      </c>
      <c r="F66" s="81">
        <v>0</v>
      </c>
      <c r="G66" s="81">
        <v>0</v>
      </c>
      <c r="H66" s="81">
        <f t="shared" ref="H66" si="19">F66-G66</f>
        <v>0</v>
      </c>
      <c r="I66" s="81">
        <v>0</v>
      </c>
      <c r="J66" s="89">
        <f t="shared" si="18"/>
        <v>0</v>
      </c>
    </row>
    <row r="67" spans="1:10" s="80" customFormat="1" ht="15.6" x14ac:dyDescent="0.3">
      <c r="A67" s="86"/>
      <c r="B67" s="82" t="s">
        <v>112</v>
      </c>
      <c r="F67" s="81"/>
      <c r="G67" s="81"/>
      <c r="I67" s="81"/>
      <c r="J67" s="89">
        <f t="shared" ref="J67:J68" si="20">G67-I67</f>
        <v>0</v>
      </c>
    </row>
    <row r="68" spans="1:10" s="80" customFormat="1" ht="15.6" x14ac:dyDescent="0.3">
      <c r="A68" s="86"/>
      <c r="C68" s="80" t="s">
        <v>107</v>
      </c>
      <c r="F68" s="83">
        <v>9238795.6199999992</v>
      </c>
      <c r="G68" s="83">
        <v>9238795.6199999992</v>
      </c>
      <c r="H68" s="83">
        <f t="shared" ref="H68" si="21">F68-G68</f>
        <v>0</v>
      </c>
      <c r="I68" s="83">
        <v>8943889</v>
      </c>
      <c r="J68" s="91">
        <f t="shared" si="20"/>
        <v>294906.61999999918</v>
      </c>
    </row>
    <row r="69" spans="1:10" s="82" customFormat="1" ht="15.6" x14ac:dyDescent="0.3">
      <c r="A69" s="88"/>
      <c r="B69" s="82" t="s">
        <v>122</v>
      </c>
      <c r="F69" s="94">
        <f>SUM(F64:F68)</f>
        <v>12333210.619999999</v>
      </c>
      <c r="G69" s="94">
        <f>SUM(G64:G68)</f>
        <v>12333210.619999999</v>
      </c>
      <c r="H69" s="94">
        <f>SUM(H64:H68)</f>
        <v>0</v>
      </c>
      <c r="I69" s="94">
        <f>SUM(I64:I68)</f>
        <v>11585244.76</v>
      </c>
      <c r="J69" s="95">
        <f>SUM(J64:J68)</f>
        <v>747965.8599999994</v>
      </c>
    </row>
    <row r="70" spans="1:10" s="82" customFormat="1" ht="15.6" x14ac:dyDescent="0.3">
      <c r="A70" s="88" t="s">
        <v>123</v>
      </c>
      <c r="F70" s="99">
        <f>F61+F69</f>
        <v>166217328.03</v>
      </c>
      <c r="G70" s="99">
        <f>G61+G69</f>
        <v>172938824.38000003</v>
      </c>
      <c r="H70" s="99">
        <f>H61+H69</f>
        <v>-6721496.3499999922</v>
      </c>
      <c r="I70" s="99">
        <f>I61+I69</f>
        <v>166578721.98999998</v>
      </c>
      <c r="J70" s="100">
        <f>J61+J69</f>
        <v>6360102.3899999941</v>
      </c>
    </row>
    <row r="71" spans="1:10" s="82" customFormat="1" ht="16.2" thickBot="1" x14ac:dyDescent="0.35">
      <c r="A71" s="90" t="s">
        <v>43</v>
      </c>
      <c r="B71" s="96"/>
      <c r="C71" s="96"/>
      <c r="D71" s="96"/>
      <c r="E71" s="96"/>
      <c r="F71" s="97">
        <f>F24-F70</f>
        <v>-12176600.030000001</v>
      </c>
      <c r="G71" s="97">
        <f>G24-G70</f>
        <v>-18898096.380000025</v>
      </c>
      <c r="H71" s="97">
        <f>H24-H70</f>
        <v>6721496.3499999922</v>
      </c>
      <c r="I71" s="97">
        <f>I24-I70</f>
        <v>-8058210.0499999821</v>
      </c>
      <c r="J71" s="98">
        <f>J24-J70</f>
        <v>-10839886.329999994</v>
      </c>
    </row>
    <row r="72" spans="1:10" s="80" customFormat="1" ht="15.6" x14ac:dyDescent="0.3"/>
  </sheetData>
  <sheetProtection algorithmName="SHA-512" hashValue="prcFKX89hwL//D6zhuAPLZqQmTFpdzTN6lwdOANNaxfX3tJTkb5UaZ99XT9e43fRI5SFUwc5jf2bTacnlQB7ww==" saltValue="7TTgj9EWN5idDmJq4ODNyQ==" spinCount="100000" sheet="1" objects="1" scenarios="1" selectLockedCells="1" selectUnlockedCells="1"/>
  <mergeCells count="9">
    <mergeCell ref="D21:E21"/>
    <mergeCell ref="D22:E22"/>
    <mergeCell ref="A1:J1"/>
    <mergeCell ref="A2:J2"/>
    <mergeCell ref="A3:J3"/>
    <mergeCell ref="A4:J4"/>
    <mergeCell ref="A6:E7"/>
    <mergeCell ref="F6:G6"/>
    <mergeCell ref="I6:I7"/>
  </mergeCells>
  <printOptions horizontalCentered="1"/>
  <pageMargins left="1" right="1" top="1.5" bottom="1" header="0.5" footer="0.5"/>
  <pageSetup scale="70" firstPageNumber="8" orientation="landscape" useFirstPageNumber="1" r:id="rId1"/>
  <headerFooter>
    <oddFooter>&amp;C&amp;"Times New Roman,Regular"&amp;10&amp;P</oddFooter>
  </headerFooter>
  <rowBreaks count="1" manualBreakCount="1">
    <brk id="38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4-Position</vt:lpstr>
      <vt:lpstr>5-performance</vt:lpstr>
      <vt:lpstr>6-Equity</vt:lpstr>
      <vt:lpstr>7-Cash Flow</vt:lpstr>
      <vt:lpstr>8-9-SCBAA</vt:lpstr>
      <vt:lpstr>'4-Position'!Print_Area</vt:lpstr>
      <vt:lpstr>'5-performance'!Print_Area</vt:lpstr>
      <vt:lpstr>'6-Equity'!Print_Area</vt:lpstr>
      <vt:lpstr>'7-Cash Flow'!Print_Area</vt:lpstr>
      <vt:lpstr>'8-9-SCBAA'!Print_Area</vt:lpstr>
      <vt:lpstr>'8-9-SCBAA'!Print_Titles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Statements</dc:title>
  <dc:creator>COA - Municipality of Mapandan, Pangasinan</dc:creator>
  <cp:lastModifiedBy>Ben A. Lazo Jr.</cp:lastModifiedBy>
  <cp:lastPrinted>2024-11-29T06:24:12Z</cp:lastPrinted>
  <dcterms:created xsi:type="dcterms:W3CDTF">2021-04-15T00:31:01Z</dcterms:created>
  <dcterms:modified xsi:type="dcterms:W3CDTF">2024-11-29T06:24:58Z</dcterms:modified>
</cp:coreProperties>
</file>