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les WADAS\AARS\Riziel\AAR\2020\Region1\Mapandan_Pangasinan_aar2020\final\"/>
    </mc:Choice>
  </mc:AlternateContent>
  <bookViews>
    <workbookView xWindow="0" yWindow="0" windowWidth="28800" windowHeight="12135"/>
  </bookViews>
  <sheets>
    <sheet name="ANNEX A.1" sheetId="1" r:id="rId1"/>
    <sheet name="ANNEX A.2" sheetId="2" r:id="rId2"/>
    <sheet name="ANNEX A.3" sheetId="3" r:id="rId3"/>
    <sheet name="ANNEX A.4" sheetId="4" r:id="rId4"/>
    <sheet name="ANNEX A.5" sheetId="7" r:id="rId5"/>
    <sheet name="Annex B" sheetId="8" r:id="rId6"/>
  </sheets>
  <definedNames>
    <definedName name="OLE_LINK15" localSheetId="1">'ANNEX A.2'!$C$23</definedName>
    <definedName name="OLE_LINK15" localSheetId="2">'ANNEX A.3'!#REF!</definedName>
    <definedName name="_xlnm.Print_Area" localSheetId="0">'ANNEX A.1'!$A$1:$F$40</definedName>
    <definedName name="_xlnm.Print_Area" localSheetId="1">'ANNEX A.2'!$A$1:$F$26</definedName>
    <definedName name="_xlnm.Print_Area" localSheetId="2">'ANNEX A.3'!$A$1:$E$19</definedName>
    <definedName name="_xlnm.Print_Area" localSheetId="3">'ANNEX A.4'!$A$1:$E$38</definedName>
    <definedName name="_xlnm.Print_Area" localSheetId="4">'ANNEX A.5'!$A$1:$F$85</definedName>
    <definedName name="_xlnm.Print_Area" localSheetId="5">'Annex B'!$A$1:$E$20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6" i="7" l="1"/>
  <c r="E21" i="7" l="1"/>
  <c r="D19" i="7"/>
  <c r="D20" i="7"/>
  <c r="D21" i="7"/>
  <c r="C20" i="7"/>
  <c r="C21" i="7"/>
  <c r="F36" i="7"/>
  <c r="E35" i="7"/>
  <c r="E20" i="7" s="1"/>
  <c r="E34" i="7"/>
  <c r="F34" i="7" s="1"/>
  <c r="C34" i="7"/>
  <c r="C19" i="7" s="1"/>
  <c r="E33" i="7"/>
  <c r="E18" i="7" s="1"/>
  <c r="D33" i="7"/>
  <c r="D18" i="7" s="1"/>
  <c r="C33" i="7"/>
  <c r="C18" i="7" s="1"/>
  <c r="F35" i="7" l="1"/>
  <c r="D16" i="7"/>
  <c r="E19" i="7"/>
  <c r="F33" i="7"/>
  <c r="F30" i="7" s="1"/>
  <c r="C30" i="7"/>
  <c r="E30" i="7"/>
  <c r="D30" i="7"/>
  <c r="F85" i="7" l="1"/>
  <c r="F84" i="7"/>
  <c r="E82" i="7"/>
  <c r="D82" i="7"/>
  <c r="C82" i="7"/>
  <c r="F80" i="7"/>
  <c r="F75" i="7" s="1"/>
  <c r="F79" i="7"/>
  <c r="E77" i="7"/>
  <c r="D77" i="7"/>
  <c r="C77" i="7"/>
  <c r="E75" i="7"/>
  <c r="D75" i="7"/>
  <c r="C75" i="7"/>
  <c r="E74" i="7"/>
  <c r="D74" i="7"/>
  <c r="C74" i="7"/>
  <c r="C72" i="7" s="1"/>
  <c r="F68" i="7"/>
  <c r="F67" i="7"/>
  <c r="F65" i="7"/>
  <c r="E63" i="7"/>
  <c r="D63" i="7"/>
  <c r="C63" i="7"/>
  <c r="F61" i="7"/>
  <c r="F60" i="7"/>
  <c r="F59" i="7"/>
  <c r="F58" i="7"/>
  <c r="E56" i="7"/>
  <c r="D56" i="7"/>
  <c r="C56" i="7"/>
  <c r="F54" i="7"/>
  <c r="F53" i="7"/>
  <c r="F52" i="7"/>
  <c r="F51" i="7"/>
  <c r="E49" i="7"/>
  <c r="D49" i="7"/>
  <c r="C49" i="7"/>
  <c r="F43" i="7"/>
  <c r="F42" i="7"/>
  <c r="F41" i="7"/>
  <c r="F40" i="7"/>
  <c r="E38" i="7"/>
  <c r="D38" i="7"/>
  <c r="C38" i="7"/>
  <c r="F27" i="7"/>
  <c r="F26" i="7"/>
  <c r="F25" i="7"/>
  <c r="E23" i="7"/>
  <c r="D23" i="7"/>
  <c r="C23" i="7"/>
  <c r="C16" i="7"/>
  <c r="F74" i="7" l="1"/>
  <c r="F72" i="7"/>
  <c r="F18" i="7"/>
  <c r="F82" i="7"/>
  <c r="C12" i="7"/>
  <c r="F77" i="7"/>
  <c r="F20" i="7"/>
  <c r="F23" i="7"/>
  <c r="F19" i="7"/>
  <c r="F21" i="7"/>
  <c r="E72" i="7"/>
  <c r="F49" i="7"/>
  <c r="E16" i="7"/>
  <c r="F63" i="7"/>
  <c r="F38" i="7"/>
  <c r="F56" i="7"/>
  <c r="D72" i="7"/>
  <c r="D12" i="7" s="1"/>
  <c r="E12" i="7" l="1"/>
  <c r="F16" i="7"/>
  <c r="B37" i="4"/>
  <c r="E35" i="4"/>
  <c r="D35" i="4"/>
  <c r="C35" i="4"/>
  <c r="B34" i="4"/>
  <c r="B32" i="4"/>
  <c r="B35" i="4" s="1"/>
  <c r="E29" i="4"/>
  <c r="D29" i="4"/>
  <c r="C29" i="4"/>
  <c r="B28" i="4"/>
  <c r="B29" i="4" s="1"/>
  <c r="E23" i="4"/>
  <c r="D23" i="4"/>
  <c r="C23" i="4"/>
  <c r="B22" i="4"/>
  <c r="B21" i="4"/>
  <c r="B20" i="4"/>
  <c r="B19" i="4"/>
  <c r="B23" i="4" s="1"/>
  <c r="B18" i="4"/>
  <c r="E16" i="4"/>
  <c r="E24" i="4" s="1"/>
  <c r="E36" i="4" s="1"/>
  <c r="E38" i="4" s="1"/>
  <c r="D16" i="4"/>
  <c r="D24" i="4" s="1"/>
  <c r="D36" i="4" s="1"/>
  <c r="D38" i="4" s="1"/>
  <c r="C16" i="4"/>
  <c r="C24" i="4" s="1"/>
  <c r="C36" i="4" s="1"/>
  <c r="C38" i="4" s="1"/>
  <c r="B15" i="4"/>
  <c r="B14" i="4"/>
  <c r="B13" i="4"/>
  <c r="B12" i="4"/>
  <c r="B11" i="4"/>
  <c r="B16" i="4" s="1"/>
  <c r="B24" i="4" s="1"/>
  <c r="B36" i="4" s="1"/>
  <c r="B38" i="4" s="1"/>
  <c r="E17" i="3"/>
  <c r="D17" i="3"/>
  <c r="C17" i="3"/>
  <c r="C16" i="3"/>
  <c r="C15" i="3"/>
  <c r="E13" i="3"/>
  <c r="E18" i="3" s="1"/>
  <c r="D13" i="3"/>
  <c r="D18" i="3" s="1"/>
  <c r="C12" i="3"/>
  <c r="C10" i="3"/>
  <c r="C13" i="3" s="1"/>
  <c r="C18" i="3" s="1"/>
  <c r="D25" i="2"/>
  <c r="D24" i="2"/>
  <c r="F21" i="2"/>
  <c r="E21" i="2"/>
  <c r="D20" i="2"/>
  <c r="D19" i="2"/>
  <c r="D18" i="2"/>
  <c r="D17" i="2"/>
  <c r="D21" i="2" s="1"/>
  <c r="F15" i="2"/>
  <c r="F22" i="2" s="1"/>
  <c r="F26" i="2" s="1"/>
  <c r="E15" i="2"/>
  <c r="E22" i="2" s="1"/>
  <c r="E26" i="2" s="1"/>
  <c r="D14" i="2"/>
  <c r="D13" i="2"/>
  <c r="D12" i="2"/>
  <c r="D11" i="2"/>
  <c r="D15" i="2" s="1"/>
  <c r="C39" i="1"/>
  <c r="F35" i="1"/>
  <c r="E35" i="1"/>
  <c r="D35" i="1"/>
  <c r="C34" i="1"/>
  <c r="C35" i="1" s="1"/>
  <c r="E32" i="1"/>
  <c r="D32" i="1"/>
  <c r="C31" i="1"/>
  <c r="C30" i="1"/>
  <c r="C29" i="1"/>
  <c r="C28" i="1"/>
  <c r="F27" i="1"/>
  <c r="C27" i="1" s="1"/>
  <c r="C26" i="1"/>
  <c r="F20" i="1"/>
  <c r="E20" i="1"/>
  <c r="D20" i="1"/>
  <c r="C19" i="1"/>
  <c r="C18" i="1"/>
  <c r="C17" i="1"/>
  <c r="C16" i="1"/>
  <c r="F14" i="1"/>
  <c r="E14" i="1"/>
  <c r="D14" i="1"/>
  <c r="C13" i="1"/>
  <c r="C12" i="1"/>
  <c r="C11" i="1"/>
  <c r="F12" i="7" l="1"/>
  <c r="E21" i="1"/>
  <c r="E36" i="1"/>
  <c r="E40" i="1" s="1"/>
  <c r="C14" i="1"/>
  <c r="F21" i="1"/>
  <c r="C20" i="1"/>
  <c r="D21" i="1"/>
  <c r="C32" i="1"/>
  <c r="C36" i="1" s="1"/>
  <c r="C40" i="1" s="1"/>
  <c r="D36" i="1"/>
  <c r="D40" i="1" s="1"/>
  <c r="C21" i="1"/>
  <c r="D22" i="2"/>
  <c r="D26" i="2" s="1"/>
  <c r="F32" i="1"/>
  <c r="F36" i="1" s="1"/>
  <c r="F40" i="1" s="1"/>
</calcChain>
</file>

<file path=xl/sharedStrings.xml><?xml version="1.0" encoding="utf-8"?>
<sst xmlns="http://schemas.openxmlformats.org/spreadsheetml/2006/main" count="222" uniqueCount="158">
  <si>
    <t>Municipality of Mapandan</t>
  </si>
  <si>
    <t>As at December 31, 2020</t>
  </si>
  <si>
    <t>Total</t>
  </si>
  <si>
    <t>General Fund</t>
  </si>
  <si>
    <t>SEF</t>
  </si>
  <si>
    <t>Trust Fund</t>
  </si>
  <si>
    <t>ASSETS</t>
  </si>
  <si>
    <t>Current Assets</t>
  </si>
  <si>
    <t>Cash and Cash Equivalents</t>
  </si>
  <si>
    <t>Receivables</t>
  </si>
  <si>
    <t>Inventories</t>
  </si>
  <si>
    <t>Total Current Assets</t>
  </si>
  <si>
    <t>Non-Current Assets</t>
  </si>
  <si>
    <t>Investments</t>
  </si>
  <si>
    <t xml:space="preserve">Property, Plant and Equipment </t>
  </si>
  <si>
    <t>Biological Assets</t>
  </si>
  <si>
    <t>TOTAL ASSETS</t>
  </si>
  <si>
    <t>LIABILITIES AND NET ASSETS/EQUITY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</si>
  <si>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</si>
  <si>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</si>
  <si>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</si>
  <si>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</si>
  <si>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</si>
  <si>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</si>
  <si>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</si>
  <si>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</si>
  <si>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</si>
  <si>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</si>
  <si>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</si>
  <si>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</si>
  <si>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</si>
  <si>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</si>
  <si>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</si>
  <si>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For the Period Ended December 31, 2020</t>
  </si>
  <si>
    <t>TOTAL</t>
  </si>
  <si>
    <t>GENERAL FUND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</si>
  <si>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</si>
  <si>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</si>
  <si>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</si>
  <si>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</si>
  <si>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</si>
  <si>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</si>
  <si>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</si>
  <si>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</si>
  <si>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</si>
  <si>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Financial Expenses</t>
  </si>
  <si>
    <t>Non-cash Expenses</t>
  </si>
  <si>
    <t>Current Operating Expenses</t>
  </si>
  <si>
    <t>Surplus (Deficit) from Current Operation</t>
  </si>
  <si>
    <t xml:space="preserve">Add (Deduct): </t>
  </si>
  <si>
    <t>Surplus(Deficit) for the period</t>
  </si>
  <si>
    <t>Statement of Changes in Net Assets/Equity, By Fund</t>
  </si>
  <si>
    <t>Balance at January 1, 2020</t>
  </si>
  <si>
    <t>Add (Deduct)</t>
  </si>
  <si>
    <t>Prior Period Errors</t>
  </si>
  <si>
    <t>Balance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</si>
  <si>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</si>
  <si>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</si>
  <si>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</si>
  <si>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</si>
  <si>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Balance at December 31, 2020</t>
  </si>
  <si>
    <t>Statement of Cash Flows, By Fund</t>
  </si>
  <si>
    <t>For the Year Ended December 31, 2020</t>
  </si>
  <si>
    <t>TRUST FUND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</si>
  <si>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</si>
  <si>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</si>
  <si>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</si>
  <si>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</si>
  <si>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</si>
  <si>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</si>
  <si>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</si>
  <si>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</si>
  <si>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</si>
  <si>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</si>
  <si>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</si>
  <si>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</si>
  <si>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</si>
  <si>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</si>
  <si>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</si>
  <si>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</si>
  <si>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</si>
  <si>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</si>
  <si>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</si>
  <si>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</si>
  <si>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</si>
  <si>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</si>
  <si>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</si>
  <si>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Total Cash Provided by Operating, Investing and Financing Activities</t>
  </si>
  <si>
    <t>Add: Cash at the Beginning of the year</t>
  </si>
  <si>
    <t>Cash Balance at the End of the Year</t>
  </si>
  <si>
    <t>I</t>
  </si>
  <si>
    <t>CURRENT YEAR APPROPRIATIONS</t>
  </si>
  <si>
    <t>PS</t>
  </si>
  <si>
    <t>MOOE</t>
  </si>
  <si>
    <t>CO</t>
  </si>
  <si>
    <t>FE</t>
  </si>
  <si>
    <t>GENERAL PUBLIC SERVICES</t>
  </si>
  <si>
    <t>HEALTH SERVICES</t>
  </si>
  <si>
    <t>SOCIAL WELFARE SERVICES</t>
  </si>
  <si>
    <t>ECONOMIC SERVICES</t>
  </si>
  <si>
    <t>SPECIAL PURPOSE APPROPRIATIONS</t>
  </si>
  <si>
    <t>II</t>
  </si>
  <si>
    <t>CONTINUING APPROPRIATIONS</t>
  </si>
  <si>
    <t>GRAND TOTAL</t>
  </si>
  <si>
    <t>1 of 1</t>
  </si>
  <si>
    <t>Statement of  Financial Position - By Fund</t>
  </si>
  <si>
    <t>Annex A.1</t>
  </si>
  <si>
    <t>Annex A.2</t>
  </si>
  <si>
    <t>Statement of  Financial Performance - By Fund</t>
  </si>
  <si>
    <t>Transfers, Assistance and Subsidy From</t>
  </si>
  <si>
    <t>Transfers, Assistance and Subsidy To</t>
  </si>
  <si>
    <t>Annex A.3</t>
  </si>
  <si>
    <t>Annex A.4</t>
  </si>
  <si>
    <t>Purchase/Construction of Property, Plant and Equipment</t>
  </si>
  <si>
    <t>Statement of Appropriations, Allotments, Obligations and Balances</t>
  </si>
  <si>
    <t>Current Legislative Appropriation</t>
  </si>
  <si>
    <t>Annex A.5</t>
  </si>
  <si>
    <t>1 of 2</t>
  </si>
  <si>
    <t>Code</t>
  </si>
  <si>
    <t>Obligations</t>
  </si>
  <si>
    <t>Appropriations</t>
  </si>
  <si>
    <t>Allotments</t>
  </si>
  <si>
    <t>Balances</t>
  </si>
  <si>
    <t>Function/Project/ Program</t>
  </si>
  <si>
    <t>`</t>
  </si>
  <si>
    <t>Nature of Transaction</t>
  </si>
  <si>
    <t>Affected Accounts</t>
  </si>
  <si>
    <t>Amount (₱)</t>
  </si>
  <si>
    <t>Auditor's Evaluation</t>
  </si>
  <si>
    <t>Debit (Credit)</t>
  </si>
  <si>
    <t>Accounts Payable</t>
  </si>
  <si>
    <t>Cash in Bank-LCCA</t>
  </si>
  <si>
    <t>Understatement of cash and overstatement of payables</t>
  </si>
  <si>
    <t>Other Maintenance and Operating Expenses</t>
  </si>
  <si>
    <t>Annex B</t>
  </si>
  <si>
    <t xml:space="preserve">Improper recording of construction of Barangay MRF </t>
  </si>
  <si>
    <t>Excessive payment of labor</t>
  </si>
  <si>
    <t>Subsidy to Other LGUs</t>
  </si>
  <si>
    <t>Other Structures</t>
  </si>
  <si>
    <t>21-07</t>
  </si>
  <si>
    <t>Overstatement of expenses and understatement of PPE</t>
  </si>
  <si>
    <t xml:space="preserve">Overstatement of expenses and understatement of Cash in Bank </t>
  </si>
  <si>
    <t>21-12</t>
  </si>
  <si>
    <t>Improper recording of Road Components</t>
  </si>
  <si>
    <t>Non-provision for depreciation of Road Components</t>
  </si>
  <si>
    <t>Other Infrastructure Assets</t>
  </si>
  <si>
    <t>Road Networks</t>
  </si>
  <si>
    <t>Offsetting Error</t>
  </si>
  <si>
    <t>Unadjusted Stale Checks</t>
  </si>
  <si>
    <t>21-15</t>
  </si>
  <si>
    <t>Cash in Bank -LCCA</t>
  </si>
  <si>
    <t>Depreciation Expenses - Infrastructure Assets</t>
  </si>
  <si>
    <t>Ref. (AOM No.)</t>
  </si>
  <si>
    <t>Accumulated Depreciation Road Networks</t>
  </si>
  <si>
    <t>Summary of Uncorrected Accounts</t>
  </si>
  <si>
    <t>2 of 2</t>
  </si>
  <si>
    <t>Overstatement of PPE account and overstatement of equity</t>
  </si>
  <si>
    <t>Total Non-Current 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</si>
</sst>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 * #,##0.00\ ;\ \(#,##0.00\)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43" fontId="3" fillId="0" borderId="0" xfId="1" applyFont="1"/>
    <xf numFmtId="43" fontId="3" fillId="0" borderId="0" xfId="1" applyFont="1" applyBorder="1"/>
    <xf numFmtId="43" fontId="3" fillId="0" borderId="0" xfId="1" applyFont="1" applyFill="1" applyBorder="1"/>
    <xf numFmtId="43" fontId="3" fillId="0" borderId="0" xfId="1" applyFont="1" applyFill="1"/>
    <xf numFmtId="43" fontId="2" fillId="0" borderId="2" xfId="1" applyFont="1" applyBorder="1"/>
    <xf numFmtId="43" fontId="3" fillId="0" borderId="3" xfId="1" applyFont="1" applyBorder="1"/>
    <xf numFmtId="43" fontId="3" fillId="0" borderId="3" xfId="1" applyFont="1" applyFill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 wrapText="1"/>
    </xf>
    <xf numFmtId="43" fontId="2" fillId="0" borderId="0" xfId="1" applyFont="1" applyBorder="1"/>
    <xf numFmtId="43" fontId="2" fillId="0" borderId="4" xfId="1" applyFont="1" applyBorder="1"/>
    <xf numFmtId="0" fontId="7" fillId="0" borderId="0" xfId="3" applyFont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right" vertical="top"/>
    </xf>
    <xf numFmtId="43" fontId="3" fillId="0" borderId="0" xfId="1" applyFont="1" applyFill="1" applyAlignment="1">
      <alignment horizontal="right" vertical="top"/>
    </xf>
    <xf numFmtId="43" fontId="3" fillId="0" borderId="3" xfId="1" applyFont="1" applyFill="1" applyBorder="1" applyAlignment="1">
      <alignment horizontal="right" vertical="top"/>
    </xf>
    <xf numFmtId="43" fontId="2" fillId="0" borderId="2" xfId="1" applyFont="1" applyFill="1" applyBorder="1" applyAlignment="1">
      <alignment horizontal="right" vertical="top"/>
    </xf>
    <xf numFmtId="43" fontId="2" fillId="0" borderId="0" xfId="1" applyFont="1" applyFill="1" applyAlignment="1">
      <alignment horizontal="right" vertical="top"/>
    </xf>
    <xf numFmtId="43" fontId="2" fillId="0" borderId="3" xfId="1" applyFont="1" applyFill="1" applyBorder="1" applyAlignment="1">
      <alignment horizontal="right" vertical="top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43" fontId="3" fillId="0" borderId="0" xfId="1" applyFont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43" fontId="2" fillId="0" borderId="2" xfId="1" applyFont="1" applyBorder="1" applyAlignment="1">
      <alignment vertical="top"/>
    </xf>
    <xf numFmtId="43" fontId="2" fillId="0" borderId="2" xfId="1" applyFont="1" applyFill="1" applyBorder="1" applyAlignment="1">
      <alignment vertical="top"/>
    </xf>
    <xf numFmtId="43" fontId="3" fillId="0" borderId="0" xfId="1" applyFont="1" applyBorder="1" applyAlignment="1">
      <alignment horizontal="right" vertical="top"/>
    </xf>
    <xf numFmtId="43" fontId="3" fillId="0" borderId="0" xfId="1" applyFont="1" applyFill="1" applyBorder="1" applyAlignment="1">
      <alignment horizontal="right" vertical="top"/>
    </xf>
    <xf numFmtId="43" fontId="3" fillId="0" borderId="0" xfId="2" applyFont="1" applyBorder="1" applyAlignment="1">
      <alignment horizontal="right" vertical="top"/>
    </xf>
    <xf numFmtId="43" fontId="2" fillId="0" borderId="1" xfId="1" applyFont="1" applyBorder="1" applyAlignment="1">
      <alignment horizontal="right" vertical="top"/>
    </xf>
    <xf numFmtId="43" fontId="2" fillId="0" borderId="1" xfId="1" applyFont="1" applyFill="1" applyBorder="1" applyAlignment="1">
      <alignment horizontal="right" vertical="top"/>
    </xf>
    <xf numFmtId="43" fontId="3" fillId="0" borderId="0" xfId="1" applyFont="1" applyAlignment="1">
      <alignment horizontal="right" vertical="top"/>
    </xf>
    <xf numFmtId="43" fontId="2" fillId="0" borderId="2" xfId="1" applyFont="1" applyBorder="1" applyAlignment="1">
      <alignment horizontal="right" vertical="top"/>
    </xf>
    <xf numFmtId="43" fontId="3" fillId="0" borderId="0" xfId="2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3" fontId="2" fillId="0" borderId="0" xfId="1" applyFont="1" applyAlignment="1">
      <alignment horizontal="right" vertical="top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2"/>
    </xf>
    <xf numFmtId="43" fontId="2" fillId="0" borderId="0" xfId="1" applyFont="1" applyFill="1" applyBorder="1"/>
    <xf numFmtId="43" fontId="3" fillId="0" borderId="0" xfId="0" applyNumberFormat="1" applyFont="1" applyFill="1" applyBorder="1"/>
    <xf numFmtId="0" fontId="3" fillId="0" borderId="0" xfId="0" applyFont="1" applyFill="1" applyBorder="1"/>
    <xf numFmtId="4" fontId="3" fillId="0" borderId="0" xfId="0" applyNumberFormat="1" applyFont="1" applyFill="1" applyBorder="1"/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Fill="1" applyBorder="1" applyAlignment="1">
      <alignment wrapText="1"/>
    </xf>
    <xf numFmtId="4" fontId="3" fillId="0" borderId="0" xfId="1" applyNumberFormat="1" applyFont="1" applyFill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4" fontId="2" fillId="0" borderId="8" xfId="0" applyNumberFormat="1" applyFont="1" applyFill="1" applyBorder="1" applyAlignment="1">
      <alignment horizontal="right" vertical="top"/>
    </xf>
    <xf numFmtId="4" fontId="2" fillId="0" borderId="11" xfId="0" applyNumberFormat="1" applyFont="1" applyFill="1" applyBorder="1" applyAlignment="1">
      <alignment horizontal="right" vertical="top"/>
    </xf>
    <xf numFmtId="4" fontId="2" fillId="0" borderId="8" xfId="0" applyNumberFormat="1" applyFont="1" applyFill="1" applyBorder="1" applyAlignment="1">
      <alignment horizontal="right" vertical="top" wrapText="1"/>
    </xf>
    <xf numFmtId="4" fontId="3" fillId="0" borderId="8" xfId="1" applyNumberFormat="1" applyFont="1" applyFill="1" applyBorder="1" applyAlignment="1">
      <alignment horizontal="right" vertical="top"/>
    </xf>
    <xf numFmtId="4" fontId="2" fillId="0" borderId="6" xfId="1" applyNumberFormat="1" applyFont="1" applyFill="1" applyBorder="1" applyAlignment="1">
      <alignment horizontal="right" vertical="top"/>
    </xf>
    <xf numFmtId="4" fontId="2" fillId="0" borderId="6" xfId="1" applyNumberFormat="1" applyFont="1" applyBorder="1" applyAlignment="1">
      <alignment horizontal="right" vertical="top"/>
    </xf>
    <xf numFmtId="4" fontId="3" fillId="0" borderId="8" xfId="1" applyNumberFormat="1" applyFont="1" applyBorder="1" applyAlignment="1">
      <alignment horizontal="right" vertical="top"/>
    </xf>
    <xf numFmtId="4" fontId="3" fillId="0" borderId="6" xfId="1" applyNumberFormat="1" applyFont="1" applyFill="1" applyBorder="1" applyAlignment="1">
      <alignment horizontal="right" vertical="top"/>
    </xf>
    <xf numFmtId="4" fontId="7" fillId="0" borderId="8" xfId="1" applyNumberFormat="1" applyFont="1" applyFill="1" applyBorder="1" applyAlignment="1">
      <alignment horizontal="right" vertical="top"/>
    </xf>
    <xf numFmtId="4" fontId="8" fillId="0" borderId="6" xfId="1" applyNumberFormat="1" applyFont="1" applyFill="1" applyBorder="1" applyAlignment="1">
      <alignment horizontal="right" vertical="top"/>
    </xf>
    <xf numFmtId="4" fontId="7" fillId="0" borderId="6" xfId="1" applyNumberFormat="1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/>
    </xf>
    <xf numFmtId="4" fontId="2" fillId="0" borderId="5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wrapText="1"/>
    </xf>
    <xf numFmtId="4" fontId="3" fillId="0" borderId="0" xfId="1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5" xfId="0" applyFont="1" applyBorder="1" applyAlignment="1">
      <alignment horizontal="left" vertical="center" wrapText="1"/>
    </xf>
    <xf numFmtId="165" fontId="10" fillId="0" borderId="5" xfId="0" applyNumberFormat="1" applyFont="1" applyBorder="1" applyAlignment="1">
      <alignment vertical="center"/>
    </xf>
    <xf numFmtId="165" fontId="3" fillId="0" borderId="0" xfId="0" applyNumberFormat="1" applyFont="1"/>
    <xf numFmtId="43" fontId="3" fillId="0" borderId="0" xfId="1" applyFont="1" applyAlignment="1">
      <alignment horizontal="center"/>
    </xf>
    <xf numFmtId="43" fontId="9" fillId="0" borderId="5" xfId="1" applyFont="1" applyBorder="1" applyAlignment="1">
      <alignment horizontal="center" vertical="center"/>
    </xf>
    <xf numFmtId="43" fontId="10" fillId="0" borderId="5" xfId="1" applyFont="1" applyBorder="1" applyAlignment="1">
      <alignment horizontal="center" vertical="center"/>
    </xf>
    <xf numFmtId="43" fontId="10" fillId="0" borderId="5" xfId="1" applyFont="1" applyBorder="1" applyAlignment="1">
      <alignment vertical="center"/>
    </xf>
    <xf numFmtId="0" fontId="11" fillId="0" borderId="0" xfId="0" applyFont="1"/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5" xfId="0" quotePrefix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10" xfId="0" quotePrefix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</cellXfs>
  <cellStyles count="6">
    <cellStyle name="Comma" xfId="1" builtinId="3"/>
    <cellStyle name="Comma 2" xfId="5"/>
    <cellStyle name="Comma 3" xfId="4"/>
    <cellStyle name="Comma 4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showWhiteSpace="0" zoomScaleNormal="100" zoomScaleSheetLayoutView="100" workbookViewId="0"/>
  </sheetViews>
  <sheetFormatPr defaultColWidth="9.140625" defaultRowHeight="15.75" x14ac:dyDescent="0.25"/>
  <cols>
    <col min="1" max="1" width="3.42578125" style="1" customWidth="1"/>
    <col min="2" max="2" width="24.5703125" style="35" customWidth="1"/>
    <col min="3" max="3" width="16.42578125" style="6" customWidth="1"/>
    <col min="4" max="4" width="16.5703125" style="6" customWidth="1"/>
    <col min="5" max="5" width="14.140625" style="6" customWidth="1"/>
    <col min="6" max="6" width="15.42578125" style="6" customWidth="1"/>
    <col min="7" max="7" width="12.85546875" style="1" bestFit="1" customWidth="1"/>
    <col min="8" max="16384" width="9.140625" style="1"/>
  </cols>
  <sheetData>
    <row r="1" spans="1:6" x14ac:dyDescent="0.25">
      <c r="F1" s="34" t="s">
        <v>106</v>
      </c>
    </row>
    <row r="2" spans="1:6" x14ac:dyDescent="0.25">
      <c r="F2" s="34" t="s">
        <v>104</v>
      </c>
    </row>
    <row r="4" spans="1:6" x14ac:dyDescent="0.25">
      <c r="A4" s="103" t="s">
        <v>0</v>
      </c>
      <c r="B4" s="103"/>
      <c r="C4" s="103"/>
      <c r="D4" s="103"/>
      <c r="E4" s="103"/>
      <c r="F4" s="103"/>
    </row>
    <row r="5" spans="1:6" x14ac:dyDescent="0.25">
      <c r="A5" s="103" t="s">
        <v>105</v>
      </c>
      <c r="B5" s="103"/>
      <c r="C5" s="103"/>
      <c r="D5" s="103"/>
      <c r="E5" s="103"/>
      <c r="F5" s="103"/>
    </row>
    <row r="6" spans="1:6" x14ac:dyDescent="0.25">
      <c r="A6" s="104" t="s">
        <v>1</v>
      </c>
      <c r="B6" s="104"/>
      <c r="C6" s="104"/>
      <c r="D6" s="104"/>
      <c r="E6" s="104"/>
      <c r="F6" s="104"/>
    </row>
    <row r="7" spans="1:6" s="2" customFormat="1" x14ac:dyDescent="0.25">
      <c r="C7" s="3"/>
      <c r="D7" s="3"/>
      <c r="E7" s="3"/>
      <c r="F7" s="3"/>
    </row>
    <row r="8" spans="1:6" s="2" customFormat="1" ht="12.75" customHeight="1" x14ac:dyDescent="0.25">
      <c r="C8" s="4" t="s">
        <v>2</v>
      </c>
      <c r="D8" s="4" t="s">
        <v>3</v>
      </c>
      <c r="E8" s="4" t="s">
        <v>4</v>
      </c>
      <c r="F8" s="4" t="s">
        <v>5</v>
      </c>
    </row>
    <row r="9" spans="1:6" x14ac:dyDescent="0.25">
      <c r="A9" s="5" t="s">
        <v>6</v>
      </c>
    </row>
    <row r="10" spans="1:6" x14ac:dyDescent="0.25">
      <c r="B10" s="36" t="s">
        <v>7</v>
      </c>
    </row>
    <row r="11" spans="1:6" ht="17.25" customHeight="1" x14ac:dyDescent="0.25">
      <c r="A11" s="48"/>
      <c r="B11" s="49" t="s">
        <v>8</v>
      </c>
      <c r="C11" s="40">
        <f>+D11+E11+F11</f>
        <v>35515804.830000013</v>
      </c>
      <c r="D11" s="41">
        <v>20019627.150000013</v>
      </c>
      <c r="E11" s="41">
        <v>1449969.1400000004</v>
      </c>
      <c r="F11" s="42">
        <v>14046208.539999997</v>
      </c>
    </row>
    <row r="12" spans="1:6" x14ac:dyDescent="0.25">
      <c r="A12" s="48"/>
      <c r="B12" s="49" t="s">
        <v>9</v>
      </c>
      <c r="C12" s="40">
        <f>+D12+E12+F12</f>
        <v>1559946.26</v>
      </c>
      <c r="D12" s="41">
        <v>956083.57000000007</v>
      </c>
      <c r="E12" s="41">
        <v>596507.04</v>
      </c>
      <c r="F12" s="40">
        <v>7355.65</v>
      </c>
    </row>
    <row r="13" spans="1:6" x14ac:dyDescent="0.25">
      <c r="A13" s="48"/>
      <c r="B13" s="49" t="s">
        <v>10</v>
      </c>
      <c r="C13" s="40">
        <f>+D13+E13+F13</f>
        <v>131640.38</v>
      </c>
      <c r="D13" s="41">
        <v>131640.38</v>
      </c>
      <c r="E13" s="41">
        <v>0</v>
      </c>
      <c r="F13" s="40">
        <v>0</v>
      </c>
    </row>
    <row r="14" spans="1:6" s="5" customFormat="1" ht="16.5" thickBot="1" x14ac:dyDescent="0.3">
      <c r="A14" s="50"/>
      <c r="B14" s="32" t="s">
        <v>11</v>
      </c>
      <c r="C14" s="43">
        <f>SUM(C11:C13)</f>
        <v>37207391.470000014</v>
      </c>
      <c r="D14" s="44">
        <f>SUM(D11:D13)</f>
        <v>21107351.100000013</v>
      </c>
      <c r="E14" s="44">
        <f>SUM(E11:E13)</f>
        <v>2046476.1800000004</v>
      </c>
      <c r="F14" s="43">
        <f>SUM(F11:F13)</f>
        <v>14053564.189999998</v>
      </c>
    </row>
    <row r="15" spans="1:6" x14ac:dyDescent="0.25">
      <c r="A15" s="48"/>
      <c r="B15" s="51" t="s">
        <v>12</v>
      </c>
      <c r="C15" s="45"/>
      <c r="D15" s="26"/>
      <c r="E15" s="26"/>
      <c r="F15" s="45"/>
    </row>
    <row r="16" spans="1:6" x14ac:dyDescent="0.25">
      <c r="A16" s="48"/>
      <c r="B16" s="49" t="s">
        <v>13</v>
      </c>
      <c r="C16" s="40">
        <f>+D16+E16+F16</f>
        <v>37074.910000000003</v>
      </c>
      <c r="D16" s="26">
        <v>37074.910000000003</v>
      </c>
      <c r="E16" s="26">
        <v>0</v>
      </c>
      <c r="F16" s="45">
        <v>0</v>
      </c>
    </row>
    <row r="17" spans="1:6" x14ac:dyDescent="0.25">
      <c r="A17" s="48"/>
      <c r="B17" s="49" t="s">
        <v>9</v>
      </c>
      <c r="C17" s="40">
        <f>+D17+E17+F17</f>
        <v>613635.81000000006</v>
      </c>
      <c r="D17" s="26">
        <v>504445.31</v>
      </c>
      <c r="E17" s="26">
        <v>0</v>
      </c>
      <c r="F17" s="42">
        <v>109190.5</v>
      </c>
    </row>
    <row r="18" spans="1:6" ht="31.5" x14ac:dyDescent="0.25">
      <c r="A18" s="48"/>
      <c r="B18" s="49" t="s">
        <v>14</v>
      </c>
      <c r="C18" s="40">
        <f>+D18+E18+F18</f>
        <v>219131242.17000002</v>
      </c>
      <c r="D18" s="26">
        <v>217816285.43000001</v>
      </c>
      <c r="E18" s="26">
        <v>1314956.74</v>
      </c>
      <c r="F18" s="45">
        <v>0</v>
      </c>
    </row>
    <row r="19" spans="1:6" x14ac:dyDescent="0.25">
      <c r="A19" s="48"/>
      <c r="B19" s="49" t="s">
        <v>15</v>
      </c>
      <c r="C19" s="40">
        <f>+D19+E19+F19</f>
        <v>110000</v>
      </c>
      <c r="D19" s="26">
        <v>110000</v>
      </c>
      <c r="E19" s="26">
        <v>0</v>
      </c>
      <c r="F19" s="45">
        <v>0</v>
      </c>
    </row>
    <row r="20" spans="1:6" s="5" customFormat="1" ht="32.25" thickBot="1" x14ac:dyDescent="0.3">
      <c r="A20" s="50"/>
      <c r="B20" s="32" t="s">
        <v>157</v>
      </c>
      <c r="C20" s="43">
        <f>SUM(C16:C19)</f>
        <v>219891952.89000002</v>
      </c>
      <c r="D20" s="44">
        <f>SUM(D16:D19)</f>
        <v>218467805.65000001</v>
      </c>
      <c r="E20" s="44">
        <f>SUM(E16:E19)</f>
        <v>1314956.74</v>
      </c>
      <c r="F20" s="43">
        <f>SUM(F16:F19)</f>
        <v>109190.5</v>
      </c>
    </row>
    <row r="21" spans="1:6" s="5" customFormat="1" ht="16.5" thickBot="1" x14ac:dyDescent="0.3">
      <c r="A21" s="50" t="s">
        <v>16</v>
      </c>
      <c r="B21" s="32"/>
      <c r="C21" s="46">
        <f>+C20+C14</f>
        <v>257099344.36000001</v>
      </c>
      <c r="D21" s="28">
        <f>+D20+D14</f>
        <v>239575156.75000003</v>
      </c>
      <c r="E21" s="28">
        <f>+E20+E14</f>
        <v>3361432.9200000004</v>
      </c>
      <c r="F21" s="46">
        <f>+F20+F14</f>
        <v>14162754.689999998</v>
      </c>
    </row>
    <row r="22" spans="1:6" x14ac:dyDescent="0.25">
      <c r="A22" s="48"/>
      <c r="B22" s="49"/>
      <c r="C22" s="45"/>
      <c r="D22" s="26"/>
      <c r="E22" s="26"/>
      <c r="F22" s="45"/>
    </row>
    <row r="23" spans="1:6" x14ac:dyDescent="0.25">
      <c r="A23" s="50" t="s">
        <v>17</v>
      </c>
      <c r="B23" s="49"/>
      <c r="C23" s="45"/>
      <c r="D23" s="26"/>
      <c r="E23" s="26"/>
      <c r="F23" s="45"/>
    </row>
    <row r="24" spans="1:6" x14ac:dyDescent="0.25">
      <c r="A24" s="50" t="s">
        <v>18</v>
      </c>
      <c r="B24" s="49"/>
      <c r="C24" s="45"/>
      <c r="D24" s="26"/>
      <c r="E24" s="26"/>
      <c r="F24" s="45"/>
    </row>
    <row r="25" spans="1:6" x14ac:dyDescent="0.25">
      <c r="A25" s="48"/>
      <c r="B25" s="51" t="s">
        <v>19</v>
      </c>
      <c r="C25" s="45"/>
      <c r="D25" s="26"/>
      <c r="E25" s="26"/>
      <c r="F25" s="45"/>
    </row>
    <row r="26" spans="1:6" x14ac:dyDescent="0.25">
      <c r="A26" s="48"/>
      <c r="B26" s="49" t="s">
        <v>20</v>
      </c>
      <c r="C26" s="40">
        <f t="shared" ref="C26:C31" si="0">+D26+E26+F26</f>
        <v>8875030.0599999987</v>
      </c>
      <c r="D26" s="26">
        <v>8027040.6399999997</v>
      </c>
      <c r="E26" s="26">
        <v>847989.41999999993</v>
      </c>
      <c r="F26" s="45">
        <v>0</v>
      </c>
    </row>
    <row r="27" spans="1:6" x14ac:dyDescent="0.25">
      <c r="A27" s="48"/>
      <c r="B27" s="49" t="s">
        <v>21</v>
      </c>
      <c r="C27" s="40">
        <f t="shared" si="0"/>
        <v>14078020.58</v>
      </c>
      <c r="D27" s="26">
        <v>2304238.98</v>
      </c>
      <c r="E27" s="26">
        <v>34610.939999999973</v>
      </c>
      <c r="F27" s="47">
        <f>10060651.45+1678519.21</f>
        <v>11739170.66</v>
      </c>
    </row>
    <row r="28" spans="1:6" x14ac:dyDescent="0.25">
      <c r="A28" s="48"/>
      <c r="B28" s="49" t="s">
        <v>22</v>
      </c>
      <c r="C28" s="40">
        <f t="shared" si="0"/>
        <v>284484.89</v>
      </c>
      <c r="D28" s="26">
        <v>3624.37</v>
      </c>
      <c r="E28" s="26">
        <v>0</v>
      </c>
      <c r="F28" s="47">
        <v>280860.52</v>
      </c>
    </row>
    <row r="29" spans="1:6" x14ac:dyDescent="0.25">
      <c r="A29" s="48"/>
      <c r="B29" s="49" t="s">
        <v>23</v>
      </c>
      <c r="C29" s="40">
        <f t="shared" si="0"/>
        <v>1098691.3999999999</v>
      </c>
      <c r="D29" s="26">
        <v>841.24</v>
      </c>
      <c r="E29" s="26">
        <v>0</v>
      </c>
      <c r="F29" s="47">
        <v>1097850.1599999999</v>
      </c>
    </row>
    <row r="30" spans="1:6" ht="31.5" x14ac:dyDescent="0.25">
      <c r="A30" s="48"/>
      <c r="B30" s="49" t="s">
        <v>24</v>
      </c>
      <c r="C30" s="40">
        <f t="shared" si="0"/>
        <v>1171055.040000001</v>
      </c>
      <c r="D30" s="26">
        <v>585528.02</v>
      </c>
      <c r="E30" s="26">
        <v>585527.02000000095</v>
      </c>
      <c r="F30" s="40">
        <v>0</v>
      </c>
    </row>
    <row r="31" spans="1:6" x14ac:dyDescent="0.25">
      <c r="A31" s="48"/>
      <c r="B31" s="49" t="s">
        <v>25</v>
      </c>
      <c r="C31" s="40">
        <f t="shared" si="0"/>
        <v>2058844.44</v>
      </c>
      <c r="D31" s="26">
        <v>1013971.0900000001</v>
      </c>
      <c r="E31" s="26">
        <v>0</v>
      </c>
      <c r="F31" s="47">
        <v>1044873.35</v>
      </c>
    </row>
    <row r="32" spans="1:6" s="5" customFormat="1" ht="21" customHeight="1" thickBot="1" x14ac:dyDescent="0.3">
      <c r="A32" s="50"/>
      <c r="B32" s="32" t="s">
        <v>26</v>
      </c>
      <c r="C32" s="43">
        <f>SUM(C26:C31)</f>
        <v>27566126.41</v>
      </c>
      <c r="D32" s="44">
        <f>SUM(D26:D31)</f>
        <v>11935244.339999998</v>
      </c>
      <c r="E32" s="44">
        <f>SUM(E26:E31)</f>
        <v>1468127.3800000008</v>
      </c>
      <c r="F32" s="43">
        <f>SUM(F26:F31)</f>
        <v>14162754.689999999</v>
      </c>
    </row>
    <row r="33" spans="1:6" ht="15.75" customHeight="1" x14ac:dyDescent="0.25">
      <c r="A33" s="48"/>
      <c r="B33" s="51" t="s">
        <v>27</v>
      </c>
      <c r="C33" s="45"/>
      <c r="D33" s="26"/>
      <c r="E33" s="26"/>
      <c r="F33" s="45"/>
    </row>
    <row r="34" spans="1:6" x14ac:dyDescent="0.25">
      <c r="A34" s="48"/>
      <c r="B34" s="49" t="s">
        <v>20</v>
      </c>
      <c r="C34" s="40">
        <f>+D34+E34+F34</f>
        <v>11987559.859999999</v>
      </c>
      <c r="D34" s="26">
        <v>11987559.859999999</v>
      </c>
      <c r="E34" s="26">
        <v>0</v>
      </c>
      <c r="F34" s="45">
        <v>0</v>
      </c>
    </row>
    <row r="35" spans="1:6" s="5" customFormat="1" ht="32.25" thickBot="1" x14ac:dyDescent="0.3">
      <c r="A35" s="50"/>
      <c r="B35" s="32" t="s">
        <v>28</v>
      </c>
      <c r="C35" s="43">
        <f>SUM(C34:C34)</f>
        <v>11987559.859999999</v>
      </c>
      <c r="D35" s="44">
        <f>SUM(D34:D34)</f>
        <v>11987559.859999999</v>
      </c>
      <c r="E35" s="44">
        <f>SUM(E34:E34)</f>
        <v>0</v>
      </c>
      <c r="F35" s="43">
        <f>SUM(F34:F34)</f>
        <v>0</v>
      </c>
    </row>
    <row r="36" spans="1:6" s="5" customFormat="1" ht="16.5" thickBot="1" x14ac:dyDescent="0.3">
      <c r="A36" s="50" t="s">
        <v>29</v>
      </c>
      <c r="B36" s="32"/>
      <c r="C36" s="46">
        <f>+C35+C32</f>
        <v>39553686.269999996</v>
      </c>
      <c r="D36" s="28">
        <f>+D35+D32</f>
        <v>23922804.199999996</v>
      </c>
      <c r="E36" s="28">
        <f>+E35+E32</f>
        <v>1468127.3800000008</v>
      </c>
      <c r="F36" s="46">
        <f>+F35+F32</f>
        <v>14162754.689999999</v>
      </c>
    </row>
    <row r="37" spans="1:6" x14ac:dyDescent="0.25">
      <c r="A37" s="48"/>
      <c r="B37" s="49"/>
      <c r="D37" s="9"/>
      <c r="E37" s="9"/>
    </row>
    <row r="38" spans="1:6" x14ac:dyDescent="0.25">
      <c r="A38" s="50" t="s">
        <v>30</v>
      </c>
      <c r="B38" s="49"/>
      <c r="C38" s="7"/>
      <c r="D38" s="9"/>
      <c r="E38" s="9"/>
    </row>
    <row r="39" spans="1:6" x14ac:dyDescent="0.25">
      <c r="A39" s="48"/>
      <c r="B39" s="49" t="s">
        <v>31</v>
      </c>
      <c r="C39" s="11">
        <f>+D39+E39+F39</f>
        <v>217545658.09</v>
      </c>
      <c r="D39" s="12">
        <v>215652352.55000001</v>
      </c>
      <c r="E39" s="12">
        <v>1893305.5400000003</v>
      </c>
      <c r="F39" s="11">
        <v>0</v>
      </c>
    </row>
    <row r="40" spans="1:6" s="5" customFormat="1" ht="30.75" customHeight="1" thickBot="1" x14ac:dyDescent="0.3">
      <c r="A40" s="105" t="s">
        <v>32</v>
      </c>
      <c r="B40" s="105"/>
      <c r="C40" s="38">
        <f>+C36+C39</f>
        <v>257099344.36000001</v>
      </c>
      <c r="D40" s="39">
        <f>+D36+D39</f>
        <v>239575156.75</v>
      </c>
      <c r="E40" s="39">
        <f>+E36+E39</f>
        <v>3361432.9200000009</v>
      </c>
      <c r="F40" s="38">
        <f>+F36+F39</f>
        <v>14162754.689999999</v>
      </c>
    </row>
  </sheetData>
  <sheetProtection algorithmName="SHA-512" hashValue="JiUx267MDHgD8jQcXHwqDdzmGEsatX9GBk3EQAzs9b/BdxWTbdryje0EIwVWggCkkTrrWsj/N3/ahkJ5O3vGbg==" saltValue="HvYPmp8HuhFiTVjwBgantw==" spinCount="100000" sheet="1" objects="1" scenarios="1" selectLockedCells="1" selectUnlockedCells="1"/>
  <mergeCells count="4">
    <mergeCell ref="A4:F4"/>
    <mergeCell ref="A5:F5"/>
    <mergeCell ref="A6:F6"/>
    <mergeCell ref="A40:B40"/>
  </mergeCells>
  <pageMargins left="1.1000000000000001" right="1" top="1" bottom="1" header="0.3" footer="0.3"/>
  <pageSetup scale="85" orientation="portrait" horizontalDpi="4294967293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zoomScaleSheetLayoutView="100" workbookViewId="0"/>
  </sheetViews>
  <sheetFormatPr defaultColWidth="9.140625" defaultRowHeight="15.75" x14ac:dyDescent="0.25"/>
  <cols>
    <col min="1" max="1" width="0.140625" style="1" customWidth="1"/>
    <col min="2" max="2" width="3.42578125" style="1" customWidth="1"/>
    <col min="3" max="3" width="32" style="35" customWidth="1"/>
    <col min="4" max="4" width="18.140625" style="6" customWidth="1"/>
    <col min="5" max="5" width="19.42578125" style="6" customWidth="1"/>
    <col min="6" max="6" width="15.85546875" style="6" customWidth="1"/>
    <col min="7" max="7" width="12.85546875" style="1" bestFit="1" customWidth="1"/>
    <col min="8" max="16384" width="9.140625" style="1"/>
  </cols>
  <sheetData>
    <row r="1" spans="1:6" x14ac:dyDescent="0.25">
      <c r="F1" s="34" t="s">
        <v>107</v>
      </c>
    </row>
    <row r="2" spans="1:6" x14ac:dyDescent="0.25">
      <c r="F2" s="34" t="s">
        <v>104</v>
      </c>
    </row>
    <row r="4" spans="1:6" x14ac:dyDescent="0.25">
      <c r="A4" s="103" t="s">
        <v>0</v>
      </c>
      <c r="B4" s="103"/>
      <c r="C4" s="103"/>
      <c r="D4" s="103"/>
      <c r="E4" s="103"/>
      <c r="F4" s="103"/>
    </row>
    <row r="5" spans="1:6" x14ac:dyDescent="0.25">
      <c r="A5" s="103" t="s">
        <v>108</v>
      </c>
      <c r="B5" s="103"/>
      <c r="C5" s="103"/>
      <c r="D5" s="103"/>
      <c r="E5" s="103"/>
      <c r="F5" s="103"/>
    </row>
    <row r="6" spans="1:6" x14ac:dyDescent="0.25">
      <c r="A6" s="104" t="s">
        <v>33</v>
      </c>
      <c r="B6" s="104"/>
      <c r="C6" s="104"/>
      <c r="D6" s="104"/>
      <c r="E6" s="104"/>
      <c r="F6" s="104"/>
    </row>
    <row r="8" spans="1:6" x14ac:dyDescent="0.25">
      <c r="D8" s="13"/>
      <c r="E8" s="13"/>
      <c r="F8" s="13"/>
    </row>
    <row r="9" spans="1:6" ht="30.75" customHeight="1" x14ac:dyDescent="0.25">
      <c r="D9" s="14" t="s">
        <v>34</v>
      </c>
      <c r="E9" s="14" t="s">
        <v>35</v>
      </c>
      <c r="F9" s="14" t="s">
        <v>4</v>
      </c>
    </row>
    <row r="10" spans="1:6" ht="12.75" customHeight="1" x14ac:dyDescent="0.25">
      <c r="A10" s="5"/>
      <c r="B10" s="5" t="s">
        <v>36</v>
      </c>
    </row>
    <row r="11" spans="1:6" x14ac:dyDescent="0.25">
      <c r="C11" s="35" t="s">
        <v>37</v>
      </c>
      <c r="D11" s="40">
        <f>+E11+F11</f>
        <v>7041357.5800000001</v>
      </c>
      <c r="E11" s="41">
        <v>4592462.0999999996</v>
      </c>
      <c r="F11" s="40">
        <v>2448895.4800000004</v>
      </c>
    </row>
    <row r="12" spans="1:6" ht="31.5" x14ac:dyDescent="0.25">
      <c r="C12" s="35" t="s">
        <v>38</v>
      </c>
      <c r="D12" s="40">
        <f>+E12+F12</f>
        <v>110883416</v>
      </c>
      <c r="E12" s="41">
        <v>110883416</v>
      </c>
      <c r="F12" s="40">
        <v>0</v>
      </c>
    </row>
    <row r="13" spans="1:6" x14ac:dyDescent="0.25">
      <c r="C13" s="35" t="s">
        <v>39</v>
      </c>
      <c r="D13" s="40">
        <f>+E13+F13</f>
        <v>9684165.9600000009</v>
      </c>
      <c r="E13" s="41">
        <v>9682926.3800000008</v>
      </c>
      <c r="F13" s="40">
        <v>1239.58</v>
      </c>
    </row>
    <row r="14" spans="1:6" x14ac:dyDescent="0.25">
      <c r="C14" s="35" t="s">
        <v>40</v>
      </c>
      <c r="D14" s="40">
        <f>+E14+F14</f>
        <v>722315</v>
      </c>
      <c r="E14" s="41">
        <v>722315</v>
      </c>
      <c r="F14" s="40">
        <v>0</v>
      </c>
    </row>
    <row r="15" spans="1:6" ht="16.5" thickBot="1" x14ac:dyDescent="0.3">
      <c r="A15" s="5"/>
      <c r="B15" s="5" t="s">
        <v>41</v>
      </c>
      <c r="C15" s="37"/>
      <c r="D15" s="43">
        <f>SUM(D11:D14)</f>
        <v>128331254.53999999</v>
      </c>
      <c r="E15" s="44">
        <f>SUM(E11:E14)</f>
        <v>125881119.47999999</v>
      </c>
      <c r="F15" s="43">
        <f>SUM(F11:F14)</f>
        <v>2450135.0600000005</v>
      </c>
    </row>
    <row r="16" spans="1:6" x14ac:dyDescent="0.25">
      <c r="B16" s="5" t="s">
        <v>42</v>
      </c>
      <c r="C16" s="36"/>
      <c r="D16" s="45"/>
      <c r="E16" s="26"/>
      <c r="F16" s="45"/>
    </row>
    <row r="17" spans="1:6" x14ac:dyDescent="0.25">
      <c r="C17" s="35" t="s">
        <v>43</v>
      </c>
      <c r="D17" s="40">
        <f>+E17+F17</f>
        <v>51916681.32</v>
      </c>
      <c r="E17" s="26">
        <v>51135321.32</v>
      </c>
      <c r="F17" s="45">
        <v>781360</v>
      </c>
    </row>
    <row r="18" spans="1:6" ht="31.5" x14ac:dyDescent="0.25">
      <c r="C18" s="35" t="s">
        <v>44</v>
      </c>
      <c r="D18" s="40">
        <f>+E18+F18</f>
        <v>55784446.460000001</v>
      </c>
      <c r="E18" s="41">
        <v>55182913.960000001</v>
      </c>
      <c r="F18" s="40">
        <v>601532.5</v>
      </c>
    </row>
    <row r="19" spans="1:6" x14ac:dyDescent="0.25">
      <c r="C19" s="35" t="s">
        <v>45</v>
      </c>
      <c r="D19" s="40">
        <f>+E19+F19</f>
        <v>1052227.8999999999</v>
      </c>
      <c r="E19" s="26">
        <v>1051979.99</v>
      </c>
      <c r="F19" s="45">
        <v>247.91000000000003</v>
      </c>
    </row>
    <row r="20" spans="1:6" x14ac:dyDescent="0.25">
      <c r="C20" s="35" t="s">
        <v>46</v>
      </c>
      <c r="D20" s="40">
        <f>+E20+F20</f>
        <v>18179349.009999998</v>
      </c>
      <c r="E20" s="41">
        <v>18085516.43</v>
      </c>
      <c r="F20" s="26">
        <v>93832.58</v>
      </c>
    </row>
    <row r="21" spans="1:6" ht="16.5" thickBot="1" x14ac:dyDescent="0.3">
      <c r="A21" s="5"/>
      <c r="B21" s="5" t="s">
        <v>47</v>
      </c>
      <c r="C21" s="37"/>
      <c r="D21" s="43">
        <f>SUM(D17:D20)</f>
        <v>126932704.69</v>
      </c>
      <c r="E21" s="44">
        <f>SUM(E17:E20)</f>
        <v>125455731.69999999</v>
      </c>
      <c r="F21" s="43">
        <f>SUM(F17:F20)</f>
        <v>1476972.99</v>
      </c>
    </row>
    <row r="22" spans="1:6" ht="35.25" customHeight="1" x14ac:dyDescent="0.25">
      <c r="B22" s="108" t="s">
        <v>48</v>
      </c>
      <c r="C22" s="108"/>
      <c r="D22" s="52">
        <f>+D15-D21</f>
        <v>1398549.849999994</v>
      </c>
      <c r="E22" s="29">
        <f>+E15-E21</f>
        <v>425387.78000000119</v>
      </c>
      <c r="F22" s="52">
        <f>+F15-F21</f>
        <v>973162.07000000053</v>
      </c>
    </row>
    <row r="23" spans="1:6" x14ac:dyDescent="0.25">
      <c r="C23" s="35" t="s">
        <v>49</v>
      </c>
      <c r="D23" s="45"/>
      <c r="E23" s="26"/>
      <c r="F23" s="45"/>
    </row>
    <row r="24" spans="1:6" ht="31.5" x14ac:dyDescent="0.25">
      <c r="C24" s="35" t="s">
        <v>109</v>
      </c>
      <c r="D24" s="45">
        <f>+E24+F24</f>
        <v>9232797.6400000006</v>
      </c>
      <c r="E24" s="26">
        <v>9232797.6400000006</v>
      </c>
      <c r="F24" s="45">
        <v>0</v>
      </c>
    </row>
    <row r="25" spans="1:6" ht="31.5" x14ac:dyDescent="0.25">
      <c r="C25" s="35" t="s">
        <v>110</v>
      </c>
      <c r="D25" s="40">
        <f>+E25+F25</f>
        <v>-4125637.61</v>
      </c>
      <c r="E25" s="26">
        <v>-4125637.61</v>
      </c>
      <c r="F25" s="45">
        <v>0</v>
      </c>
    </row>
    <row r="26" spans="1:6" ht="16.5" thickBot="1" x14ac:dyDescent="0.3">
      <c r="B26" s="5" t="s">
        <v>50</v>
      </c>
      <c r="D26" s="43">
        <f>SUM(D22:D25)</f>
        <v>6505709.8799999952</v>
      </c>
      <c r="E26" s="44">
        <f>SUM(E22:E25)</f>
        <v>5532547.8100000024</v>
      </c>
      <c r="F26" s="43">
        <f>SUM(F22:F25)</f>
        <v>973162.07000000053</v>
      </c>
    </row>
    <row r="27" spans="1:6" x14ac:dyDescent="0.25">
      <c r="A27" s="5"/>
      <c r="B27" s="5"/>
      <c r="C27" s="37"/>
      <c r="D27" s="5"/>
      <c r="E27" s="5"/>
      <c r="F27" s="5"/>
    </row>
    <row r="28" spans="1:6" s="5" customFormat="1" x14ac:dyDescent="0.25">
      <c r="A28" s="1"/>
      <c r="B28" s="1"/>
      <c r="C28" s="35"/>
      <c r="D28" s="6"/>
      <c r="E28" s="6"/>
      <c r="F28" s="6"/>
    </row>
    <row r="32" spans="1:6" x14ac:dyDescent="0.25">
      <c r="E32" s="1"/>
      <c r="F32" s="15"/>
    </row>
    <row r="33" spans="5:6" x14ac:dyDescent="0.25">
      <c r="E33" s="1"/>
      <c r="F33" s="15"/>
    </row>
    <row r="34" spans="5:6" x14ac:dyDescent="0.25">
      <c r="E34" s="106"/>
      <c r="F34" s="106"/>
    </row>
    <row r="35" spans="5:6" x14ac:dyDescent="0.25">
      <c r="E35" s="107"/>
      <c r="F35" s="107"/>
    </row>
  </sheetData>
  <sheetProtection algorithmName="SHA-512" hashValue="jHOnxLNu0gp2f+sXZsME0wJaD5vqucHGjg9GFQb7yQbwEkwAJMFg+M5ff7BP2m+lnUzeA6JnYf5DsY/R3Sz1aw==" saltValue="KK1A4QzBE1MO/lujyTPD/w==" spinCount="100000" sheet="1" objects="1" scenarios="1" selectLockedCells="1" selectUnlockedCells="1"/>
  <mergeCells count="6">
    <mergeCell ref="A4:F4"/>
    <mergeCell ref="A5:F5"/>
    <mergeCell ref="A6:F6"/>
    <mergeCell ref="E34:F34"/>
    <mergeCell ref="E35:F35"/>
    <mergeCell ref="B22:C22"/>
  </mergeCells>
  <pageMargins left="1.35" right="1" top="1" bottom="1" header="0.3" footer="0.3"/>
  <pageSetup scale="85" orientation="portrait" horizontalDpi="4294967293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zoomScaleSheetLayoutView="100" workbookViewId="0"/>
  </sheetViews>
  <sheetFormatPr defaultColWidth="9.140625" defaultRowHeight="15.75" x14ac:dyDescent="0.25"/>
  <cols>
    <col min="1" max="1" width="3.42578125" style="1" customWidth="1"/>
    <col min="2" max="2" width="28" style="1" customWidth="1"/>
    <col min="3" max="3" width="17.42578125" style="6" customWidth="1"/>
    <col min="4" max="4" width="16.42578125" style="6" customWidth="1"/>
    <col min="5" max="5" width="14.5703125" style="6" customWidth="1"/>
    <col min="6" max="6" width="17.5703125" style="16" customWidth="1"/>
    <col min="7" max="16384" width="9.140625" style="1"/>
  </cols>
  <sheetData>
    <row r="1" spans="1:6" x14ac:dyDescent="0.25">
      <c r="E1" s="34" t="s">
        <v>111</v>
      </c>
    </row>
    <row r="2" spans="1:6" x14ac:dyDescent="0.25">
      <c r="E2" s="34" t="s">
        <v>104</v>
      </c>
    </row>
    <row r="4" spans="1:6" x14ac:dyDescent="0.25">
      <c r="A4" s="103" t="s">
        <v>0</v>
      </c>
      <c r="B4" s="103"/>
      <c r="C4" s="103"/>
      <c r="D4" s="103"/>
      <c r="E4" s="103"/>
    </row>
    <row r="5" spans="1:6" x14ac:dyDescent="0.25">
      <c r="A5" s="103" t="s">
        <v>51</v>
      </c>
      <c r="B5" s="103"/>
      <c r="C5" s="103"/>
      <c r="D5" s="103"/>
      <c r="E5" s="103"/>
    </row>
    <row r="6" spans="1:6" x14ac:dyDescent="0.25">
      <c r="A6" s="104" t="s">
        <v>1</v>
      </c>
      <c r="B6" s="104"/>
      <c r="C6" s="104"/>
      <c r="D6" s="104"/>
      <c r="E6" s="104"/>
    </row>
    <row r="7" spans="1:6" x14ac:dyDescent="0.25">
      <c r="A7" s="17"/>
      <c r="B7" s="17"/>
      <c r="C7" s="17"/>
      <c r="D7" s="17"/>
      <c r="E7" s="17"/>
    </row>
    <row r="8" spans="1:6" x14ac:dyDescent="0.25">
      <c r="C8" s="18"/>
      <c r="D8" s="18"/>
      <c r="E8" s="18"/>
    </row>
    <row r="9" spans="1:6" ht="30" customHeight="1" x14ac:dyDescent="0.25">
      <c r="C9" s="14" t="s">
        <v>34</v>
      </c>
      <c r="D9" s="14" t="s">
        <v>35</v>
      </c>
      <c r="E9" s="14" t="s">
        <v>4</v>
      </c>
    </row>
    <row r="10" spans="1:6" x14ac:dyDescent="0.25">
      <c r="A10" s="5" t="s">
        <v>52</v>
      </c>
      <c r="C10" s="7">
        <f>+D10+E10</f>
        <v>255437875.40000001</v>
      </c>
      <c r="D10" s="7">
        <v>254517731.93000001</v>
      </c>
      <c r="E10" s="7">
        <v>920143.46999999974</v>
      </c>
    </row>
    <row r="11" spans="1:6" x14ac:dyDescent="0.25">
      <c r="A11" s="1" t="s">
        <v>53</v>
      </c>
      <c r="C11" s="7"/>
      <c r="D11" s="7"/>
      <c r="E11" s="7"/>
    </row>
    <row r="12" spans="1:6" x14ac:dyDescent="0.25">
      <c r="B12" s="1" t="s">
        <v>54</v>
      </c>
      <c r="C12" s="11">
        <f>+D12+E12</f>
        <v>-56934507.210000001</v>
      </c>
      <c r="D12" s="11">
        <v>-56934507.210000001</v>
      </c>
      <c r="E12" s="11">
        <v>0</v>
      </c>
    </row>
    <row r="13" spans="1:6" s="5" customFormat="1" x14ac:dyDescent="0.25">
      <c r="A13" s="5" t="s">
        <v>55</v>
      </c>
      <c r="C13" s="19">
        <f>SUM(C10:C12)</f>
        <v>198503368.19</v>
      </c>
      <c r="D13" s="19">
        <f>SUM(D10:D12)</f>
        <v>197583224.72</v>
      </c>
      <c r="E13" s="19">
        <f>SUM(E10:E12)</f>
        <v>920143.46999999974</v>
      </c>
      <c r="F13" s="17"/>
    </row>
    <row r="14" spans="1:6" ht="32.25" customHeight="1" x14ac:dyDescent="0.25">
      <c r="A14" s="109" t="s">
        <v>56</v>
      </c>
      <c r="B14" s="109"/>
    </row>
    <row r="15" spans="1:6" ht="30.75" customHeight="1" x14ac:dyDescent="0.25">
      <c r="A15" s="110" t="s">
        <v>57</v>
      </c>
      <c r="B15" s="110"/>
      <c r="C15" s="7">
        <f>+D15+E15</f>
        <v>12536580.300000001</v>
      </c>
      <c r="D15" s="6">
        <v>12536580.300000001</v>
      </c>
      <c r="E15" s="6">
        <v>0</v>
      </c>
    </row>
    <row r="16" spans="1:6" x14ac:dyDescent="0.25">
      <c r="A16" s="1" t="s">
        <v>58</v>
      </c>
      <c r="C16" s="7">
        <f>+D16+E16</f>
        <v>6505709.5999999717</v>
      </c>
      <c r="D16" s="8">
        <v>5532547.5299999714</v>
      </c>
      <c r="E16" s="8">
        <v>973162.07000000053</v>
      </c>
    </row>
    <row r="17" spans="1:9" ht="31.5" customHeight="1" x14ac:dyDescent="0.25">
      <c r="A17" s="108" t="s">
        <v>59</v>
      </c>
      <c r="B17" s="108"/>
      <c r="C17" s="20">
        <f>+C16+C15</f>
        <v>19042289.899999972</v>
      </c>
      <c r="D17" s="20">
        <f>+D16+D15</f>
        <v>18069127.829999972</v>
      </c>
      <c r="E17" s="20">
        <f>+E16+E15</f>
        <v>973162.07000000053</v>
      </c>
    </row>
    <row r="18" spans="1:9" s="5" customFormat="1" ht="16.5" thickBot="1" x14ac:dyDescent="0.3">
      <c r="A18" s="5" t="s">
        <v>60</v>
      </c>
      <c r="C18" s="10">
        <f>C13+C17</f>
        <v>217545658.08999997</v>
      </c>
      <c r="D18" s="10">
        <f>D13+D17</f>
        <v>215652352.54999998</v>
      </c>
      <c r="E18" s="10">
        <f>E13+E17</f>
        <v>1893305.5400000003</v>
      </c>
      <c r="F18" s="17"/>
    </row>
    <row r="25" spans="1:9" x14ac:dyDescent="0.25">
      <c r="F25" s="15"/>
      <c r="G25" s="6"/>
      <c r="H25" s="15"/>
      <c r="I25" s="6"/>
    </row>
    <row r="26" spans="1:9" x14ac:dyDescent="0.25">
      <c r="E26" s="21"/>
      <c r="F26" s="15"/>
      <c r="G26" s="6"/>
      <c r="H26" s="15"/>
      <c r="I26" s="6"/>
    </row>
    <row r="27" spans="1:9" x14ac:dyDescent="0.25">
      <c r="E27" s="106"/>
      <c r="F27" s="106"/>
      <c r="G27" s="106"/>
      <c r="H27" s="106"/>
      <c r="I27" s="6"/>
    </row>
    <row r="28" spans="1:9" x14ac:dyDescent="0.25">
      <c r="E28" s="107"/>
      <c r="F28" s="107"/>
      <c r="G28" s="107"/>
      <c r="H28" s="107"/>
      <c r="I28" s="6"/>
    </row>
  </sheetData>
  <sheetProtection algorithmName="SHA-512" hashValue="BqwqIyZ04yR2NnFAque/q2z1PEor0XszqqMpjf7r/Wln5xkwCxzvWuuWFOTzmbZ43jT+Ddhl9t2WX+YCkLDA+w==" saltValue="hwG1Wy4sjntJNKa/RbGZ2g==" spinCount="100000" sheet="1" objects="1" scenarios="1" selectLockedCells="1" selectUnlockedCells="1"/>
  <mergeCells count="8">
    <mergeCell ref="E27:H27"/>
    <mergeCell ref="E28:H28"/>
    <mergeCell ref="A4:E4"/>
    <mergeCell ref="A5:E5"/>
    <mergeCell ref="A6:E6"/>
    <mergeCell ref="A14:B14"/>
    <mergeCell ref="A15:B15"/>
    <mergeCell ref="A17:B17"/>
  </mergeCells>
  <pageMargins left="1.36" right="1" top="1" bottom="1" header="0.3" footer="0.3"/>
  <pageSetup scale="96" orientation="portrait" horizontalDpi="4294967293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zoomScaleNormal="100" zoomScaleSheetLayoutView="100" workbookViewId="0"/>
  </sheetViews>
  <sheetFormatPr defaultColWidth="9.140625" defaultRowHeight="15.75" x14ac:dyDescent="0.25"/>
  <cols>
    <col min="1" max="1" width="35.85546875" style="54" customWidth="1"/>
    <col min="2" max="3" width="16.85546875" style="22" bestFit="1" customWidth="1"/>
    <col min="4" max="4" width="14.42578125" style="22" customWidth="1"/>
    <col min="5" max="5" width="15.85546875" style="22" bestFit="1" customWidth="1"/>
    <col min="6" max="16384" width="9.140625" style="22"/>
  </cols>
  <sheetData>
    <row r="1" spans="1:5" x14ac:dyDescent="0.25">
      <c r="E1" s="53" t="s">
        <v>112</v>
      </c>
    </row>
    <row r="2" spans="1:5" x14ac:dyDescent="0.25">
      <c r="E2" s="53" t="s">
        <v>104</v>
      </c>
    </row>
    <row r="4" spans="1:5" ht="15" customHeight="1" x14ac:dyDescent="0.25">
      <c r="A4" s="111" t="s">
        <v>0</v>
      </c>
      <c r="B4" s="111"/>
      <c r="C4" s="111"/>
      <c r="D4" s="111"/>
      <c r="E4" s="111"/>
    </row>
    <row r="5" spans="1:5" x14ac:dyDescent="0.25">
      <c r="A5" s="111" t="s">
        <v>61</v>
      </c>
      <c r="B5" s="111"/>
      <c r="C5" s="111"/>
      <c r="D5" s="111"/>
      <c r="E5" s="111"/>
    </row>
    <row r="6" spans="1:5" x14ac:dyDescent="0.25">
      <c r="A6" s="112" t="s">
        <v>62</v>
      </c>
      <c r="B6" s="112"/>
      <c r="C6" s="112"/>
      <c r="D6" s="112"/>
      <c r="E6" s="112"/>
    </row>
    <row r="7" spans="1:5" x14ac:dyDescent="0.25">
      <c r="A7" s="112"/>
      <c r="B7" s="112"/>
      <c r="C7" s="112"/>
      <c r="D7" s="112"/>
      <c r="E7" s="112"/>
    </row>
    <row r="8" spans="1:5" ht="31.5" x14ac:dyDescent="0.25">
      <c r="B8" s="23" t="s">
        <v>34</v>
      </c>
      <c r="C8" s="23" t="s">
        <v>35</v>
      </c>
      <c r="D8" s="23" t="s">
        <v>4</v>
      </c>
      <c r="E8" s="23" t="s">
        <v>63</v>
      </c>
    </row>
    <row r="9" spans="1:5" ht="31.5" x14ac:dyDescent="0.25">
      <c r="A9" s="31" t="s">
        <v>64</v>
      </c>
      <c r="B9" s="25"/>
      <c r="C9" s="25"/>
      <c r="D9" s="25"/>
      <c r="E9" s="25"/>
    </row>
    <row r="10" spans="1:5" x14ac:dyDescent="0.25">
      <c r="A10" s="31" t="s">
        <v>65</v>
      </c>
      <c r="B10" s="25"/>
      <c r="C10" s="25"/>
      <c r="D10" s="25"/>
      <c r="E10" s="25"/>
    </row>
    <row r="11" spans="1:5" x14ac:dyDescent="0.25">
      <c r="A11" s="54" t="s">
        <v>66</v>
      </c>
      <c r="B11" s="26">
        <f>+C11+D11+E11</f>
        <v>7041357.5800000001</v>
      </c>
      <c r="C11" s="26">
        <v>4592462.0999999996</v>
      </c>
      <c r="D11" s="26">
        <v>2448895.4800000004</v>
      </c>
      <c r="E11" s="26">
        <v>0</v>
      </c>
    </row>
    <row r="12" spans="1:5" ht="31.5" x14ac:dyDescent="0.25">
      <c r="A12" s="54" t="s">
        <v>67</v>
      </c>
      <c r="B12" s="26">
        <f>+C12+D12+E12</f>
        <v>110883416</v>
      </c>
      <c r="C12" s="26">
        <v>110883416</v>
      </c>
      <c r="D12" s="26">
        <v>0</v>
      </c>
      <c r="E12" s="26">
        <v>0</v>
      </c>
    </row>
    <row r="13" spans="1:5" ht="31.5" x14ac:dyDescent="0.25">
      <c r="A13" s="54" t="s">
        <v>68</v>
      </c>
      <c r="B13" s="26">
        <f>+C13+D13+E13</f>
        <v>9654935.8900000006</v>
      </c>
      <c r="C13" s="26">
        <v>9654935.8900000006</v>
      </c>
      <c r="D13" s="26">
        <v>0</v>
      </c>
      <c r="E13" s="26"/>
    </row>
    <row r="14" spans="1:5" x14ac:dyDescent="0.25">
      <c r="A14" s="54" t="s">
        <v>69</v>
      </c>
      <c r="B14" s="26">
        <f>+C14+D14+E14</f>
        <v>28730.07</v>
      </c>
      <c r="C14" s="26">
        <v>27490.489999999998</v>
      </c>
      <c r="D14" s="26">
        <v>1239.58</v>
      </c>
      <c r="E14" s="26">
        <v>0</v>
      </c>
    </row>
    <row r="15" spans="1:5" x14ac:dyDescent="0.25">
      <c r="A15" s="54" t="s">
        <v>70</v>
      </c>
      <c r="B15" s="27">
        <f>+C15+D15+E15</f>
        <v>38773717.969999999</v>
      </c>
      <c r="C15" s="27">
        <v>21578612.359999999</v>
      </c>
      <c r="D15" s="27">
        <v>0</v>
      </c>
      <c r="E15" s="27">
        <v>17195105.609999999</v>
      </c>
    </row>
    <row r="16" spans="1:5" s="24" customFormat="1" ht="16.5" thickBot="1" x14ac:dyDescent="0.3">
      <c r="A16" s="31" t="s">
        <v>71</v>
      </c>
      <c r="B16" s="28">
        <f>SUM(B11:B15)</f>
        <v>166382157.50999999</v>
      </c>
      <c r="C16" s="28">
        <f>SUM(C11:C15)</f>
        <v>146736916.83999997</v>
      </c>
      <c r="D16" s="28">
        <f>SUM(D11:D15)</f>
        <v>2450135.0600000005</v>
      </c>
      <c r="E16" s="28">
        <f>SUM(E11:E15)</f>
        <v>17195105.609999999</v>
      </c>
    </row>
    <row r="17" spans="1:5" s="24" customFormat="1" x14ac:dyDescent="0.25">
      <c r="A17" s="31" t="s">
        <v>72</v>
      </c>
      <c r="B17" s="29"/>
      <c r="C17" s="29"/>
      <c r="D17" s="29"/>
      <c r="E17" s="29"/>
    </row>
    <row r="18" spans="1:5" x14ac:dyDescent="0.25">
      <c r="A18" s="54" t="s">
        <v>73</v>
      </c>
      <c r="B18" s="26">
        <f>+C18+D18+E18</f>
        <v>44249013.219999999</v>
      </c>
      <c r="C18" s="26">
        <v>43414627.799999997</v>
      </c>
      <c r="D18" s="26">
        <v>834385.42</v>
      </c>
      <c r="E18" s="26">
        <v>0</v>
      </c>
    </row>
    <row r="19" spans="1:5" x14ac:dyDescent="0.25">
      <c r="A19" s="54" t="s">
        <v>74</v>
      </c>
      <c r="B19" s="26">
        <f>+C19+D19+E19</f>
        <v>26210816.730000004</v>
      </c>
      <c r="C19" s="26">
        <v>26210816.730000004</v>
      </c>
      <c r="D19" s="26">
        <v>0</v>
      </c>
      <c r="E19" s="26">
        <v>0</v>
      </c>
    </row>
    <row r="20" spans="1:5" x14ac:dyDescent="0.25">
      <c r="A20" s="54" t="s">
        <v>75</v>
      </c>
      <c r="B20" s="26">
        <f>+C20+D20+E20</f>
        <v>52133041.359999999</v>
      </c>
      <c r="C20" s="26">
        <v>51351681.359999999</v>
      </c>
      <c r="D20" s="26">
        <v>781360</v>
      </c>
      <c r="E20" s="26">
        <v>0</v>
      </c>
    </row>
    <row r="21" spans="1:5" x14ac:dyDescent="0.25">
      <c r="A21" s="54" t="s">
        <v>76</v>
      </c>
      <c r="B21" s="26">
        <f>+C21+D21+E21</f>
        <v>1052227.8999999999</v>
      </c>
      <c r="C21" s="26">
        <v>1051979.99</v>
      </c>
      <c r="D21" s="26">
        <v>247.91000000000003</v>
      </c>
      <c r="E21" s="26">
        <v>0</v>
      </c>
    </row>
    <row r="22" spans="1:5" x14ac:dyDescent="0.25">
      <c r="A22" s="54" t="s">
        <v>77</v>
      </c>
      <c r="B22" s="27">
        <f>+C22+D22+E22</f>
        <v>22213725.370000001</v>
      </c>
      <c r="C22" s="27">
        <v>0</v>
      </c>
      <c r="D22" s="27">
        <v>0</v>
      </c>
      <c r="E22" s="27">
        <v>22213725.370000001</v>
      </c>
    </row>
    <row r="23" spans="1:5" s="24" customFormat="1" x14ac:dyDescent="0.25">
      <c r="A23" s="31" t="s">
        <v>78</v>
      </c>
      <c r="B23" s="30">
        <f>SUM(B18:B22)</f>
        <v>145858824.58000001</v>
      </c>
      <c r="C23" s="30">
        <f>SUM(C18:C22)</f>
        <v>122029105.88</v>
      </c>
      <c r="D23" s="30">
        <f>SUM(D18:D22)</f>
        <v>1615993.3299999998</v>
      </c>
      <c r="E23" s="30">
        <f>SUM(E18:E22)</f>
        <v>22213725.370000001</v>
      </c>
    </row>
    <row r="24" spans="1:5" s="24" customFormat="1" ht="32.25" thickBot="1" x14ac:dyDescent="0.3">
      <c r="A24" s="31" t="s">
        <v>79</v>
      </c>
      <c r="B24" s="28">
        <f>+B16-B23</f>
        <v>20523332.929999977</v>
      </c>
      <c r="C24" s="28">
        <f>+C16-C23</f>
        <v>24707810.959999979</v>
      </c>
      <c r="D24" s="28">
        <f>+D16-D23</f>
        <v>834141.73000000068</v>
      </c>
      <c r="E24" s="28">
        <f>+E16-E23</f>
        <v>-5018619.7600000016</v>
      </c>
    </row>
    <row r="25" spans="1:5" s="24" customFormat="1" ht="31.5" x14ac:dyDescent="0.25">
      <c r="A25" s="31" t="s">
        <v>80</v>
      </c>
      <c r="B25" s="29"/>
      <c r="C25" s="29"/>
      <c r="D25" s="29"/>
      <c r="E25" s="29"/>
    </row>
    <row r="26" spans="1:5" s="24" customFormat="1" x14ac:dyDescent="0.25">
      <c r="A26" s="31" t="s">
        <v>81</v>
      </c>
      <c r="B26" s="29">
        <v>0</v>
      </c>
      <c r="C26" s="29">
        <v>0</v>
      </c>
      <c r="D26" s="29">
        <v>0</v>
      </c>
      <c r="E26" s="29">
        <v>0</v>
      </c>
    </row>
    <row r="27" spans="1:5" s="24" customFormat="1" x14ac:dyDescent="0.25">
      <c r="A27" s="31" t="s">
        <v>72</v>
      </c>
      <c r="B27" s="29"/>
      <c r="C27" s="29"/>
      <c r="D27" s="29"/>
      <c r="E27" s="29"/>
    </row>
    <row r="28" spans="1:5" ht="31.5" x14ac:dyDescent="0.25">
      <c r="A28" s="55" t="s">
        <v>113</v>
      </c>
      <c r="B28" s="27">
        <f>+C28+D28+E28</f>
        <v>17808145.409999996</v>
      </c>
      <c r="C28" s="27">
        <v>17808145.409999996</v>
      </c>
      <c r="D28" s="27">
        <v>0</v>
      </c>
      <c r="E28" s="27">
        <v>0</v>
      </c>
    </row>
    <row r="29" spans="1:5" s="24" customFormat="1" ht="32.25" thickBot="1" x14ac:dyDescent="0.3">
      <c r="A29" s="31" t="s">
        <v>82</v>
      </c>
      <c r="B29" s="28">
        <f>+B26-B28</f>
        <v>-17808145.409999996</v>
      </c>
      <c r="C29" s="28">
        <f>+C26-C28</f>
        <v>-17808145.409999996</v>
      </c>
      <c r="D29" s="28">
        <f>+D26-D28</f>
        <v>0</v>
      </c>
      <c r="E29" s="28">
        <f>+E26-E28</f>
        <v>0</v>
      </c>
    </row>
    <row r="30" spans="1:5" s="24" customFormat="1" ht="31.5" x14ac:dyDescent="0.25">
      <c r="A30" s="31" t="s">
        <v>83</v>
      </c>
      <c r="B30" s="29"/>
      <c r="C30" s="29"/>
      <c r="D30" s="29"/>
      <c r="E30" s="29"/>
    </row>
    <row r="31" spans="1:5" s="24" customFormat="1" x14ac:dyDescent="0.25">
      <c r="A31" s="31" t="s">
        <v>65</v>
      </c>
      <c r="B31" s="29"/>
      <c r="C31" s="29"/>
      <c r="D31" s="29"/>
      <c r="E31" s="29"/>
    </row>
    <row r="32" spans="1:5" x14ac:dyDescent="0.25">
      <c r="A32" s="54" t="s">
        <v>84</v>
      </c>
      <c r="B32" s="27">
        <f>+C32+D32+E32</f>
        <v>4273274.18</v>
      </c>
      <c r="C32" s="27">
        <v>4273274.18</v>
      </c>
      <c r="D32" s="27">
        <v>0</v>
      </c>
      <c r="E32" s="27">
        <v>0</v>
      </c>
    </row>
    <row r="33" spans="1:5" s="24" customFormat="1" x14ac:dyDescent="0.25">
      <c r="A33" s="31" t="s">
        <v>72</v>
      </c>
      <c r="B33" s="29"/>
      <c r="C33" s="29"/>
      <c r="D33" s="29"/>
      <c r="E33" s="29"/>
    </row>
    <row r="34" spans="1:5" x14ac:dyDescent="0.25">
      <c r="A34" s="54" t="s">
        <v>85</v>
      </c>
      <c r="B34" s="27">
        <f>+C34+D34+E34</f>
        <v>4798182.92</v>
      </c>
      <c r="C34" s="27">
        <v>4798182.92</v>
      </c>
      <c r="D34" s="27">
        <v>0</v>
      </c>
      <c r="E34" s="27">
        <v>0</v>
      </c>
    </row>
    <row r="35" spans="1:5" s="24" customFormat="1" ht="32.25" thickBot="1" x14ac:dyDescent="0.3">
      <c r="A35" s="31" t="s">
        <v>86</v>
      </c>
      <c r="B35" s="28">
        <f>+B32-B34</f>
        <v>-524908.74000000022</v>
      </c>
      <c r="C35" s="28">
        <f>+C32-C34</f>
        <v>-524908.74000000022</v>
      </c>
      <c r="D35" s="28">
        <f>+D32-D34</f>
        <v>0</v>
      </c>
      <c r="E35" s="28">
        <f>+E32-E34</f>
        <v>0</v>
      </c>
    </row>
    <row r="36" spans="1:5" s="24" customFormat="1" ht="31.5" x14ac:dyDescent="0.25">
      <c r="A36" s="31" t="s">
        <v>87</v>
      </c>
      <c r="B36" s="29">
        <f>+B24+B29+B35</f>
        <v>2190278.7799999807</v>
      </c>
      <c r="C36" s="29">
        <f>+C24+C29+C35</f>
        <v>6374756.8099999819</v>
      </c>
      <c r="D36" s="29">
        <f>+D24+D29+D35</f>
        <v>834141.73000000068</v>
      </c>
      <c r="E36" s="29">
        <f>+E24+E29+E35</f>
        <v>-5018619.7600000016</v>
      </c>
    </row>
    <row r="37" spans="1:5" ht="31.5" x14ac:dyDescent="0.25">
      <c r="A37" s="31" t="s">
        <v>88</v>
      </c>
      <c r="B37" s="30">
        <f>+C37+D37+E37</f>
        <v>33325526.049999993</v>
      </c>
      <c r="C37" s="27">
        <v>13644870.339999989</v>
      </c>
      <c r="D37" s="27">
        <v>615827.41</v>
      </c>
      <c r="E37" s="27">
        <v>19064828.300000004</v>
      </c>
    </row>
    <row r="38" spans="1:5" ht="21" customHeight="1" thickBot="1" x14ac:dyDescent="0.3">
      <c r="A38" s="102" t="s">
        <v>89</v>
      </c>
      <c r="B38" s="28">
        <f>SUM(B36:B37)</f>
        <v>35515804.829999976</v>
      </c>
      <c r="C38" s="28">
        <f>SUM(C36:C37)</f>
        <v>20019627.149999969</v>
      </c>
      <c r="D38" s="28">
        <f>SUM(D36:D37)</f>
        <v>1449969.1400000006</v>
      </c>
      <c r="E38" s="28">
        <f>SUM(E36:E37)</f>
        <v>14046208.540000003</v>
      </c>
    </row>
  </sheetData>
  <sheetProtection algorithmName="SHA-512" hashValue="lFJQPPd3QyFkpUOf496r+qH/Faj6qYLt8gvITYdg1Z8BfAYopnXT8vQ2syTz/Hw8BOp4QIGaMjgDgWqodfbc7w==" saltValue="GOCKVKiPVxQb6ClW1oidZQ==" spinCount="100000" sheet="1" objects="1" scenarios="1" selectLockedCells="1" selectUnlockedCells="1"/>
  <mergeCells count="4">
    <mergeCell ref="A4:E4"/>
    <mergeCell ref="A5:E5"/>
    <mergeCell ref="A6:E6"/>
    <mergeCell ref="A7:E7"/>
  </mergeCells>
  <pageMargins left="1.22" right="1" top="1" bottom="1" header="0.3" footer="0.3"/>
  <pageSetup scale="77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zoomScaleNormal="100" zoomScaleSheetLayoutView="115" workbookViewId="0"/>
  </sheetViews>
  <sheetFormatPr defaultColWidth="9.140625" defaultRowHeight="15.75" x14ac:dyDescent="0.25"/>
  <cols>
    <col min="1" max="1" width="7" style="86" customWidth="1"/>
    <col min="2" max="2" width="21.42578125" style="54" customWidth="1"/>
    <col min="3" max="5" width="15.5703125" style="66" bestFit="1" customWidth="1"/>
    <col min="6" max="6" width="14.42578125" style="66" bestFit="1" customWidth="1"/>
    <col min="7" max="7" width="11.5703125" style="22" bestFit="1" customWidth="1"/>
    <col min="8" max="8" width="16.42578125" style="22" bestFit="1" customWidth="1"/>
    <col min="9" max="9" width="9.140625" style="22"/>
    <col min="10" max="10" width="16.42578125" style="22" bestFit="1" customWidth="1"/>
    <col min="11" max="11" width="9.140625" style="22"/>
    <col min="12" max="12" width="15.42578125" style="22" bestFit="1" customWidth="1"/>
    <col min="13" max="16384" width="9.140625" style="22"/>
  </cols>
  <sheetData>
    <row r="1" spans="1:12" x14ac:dyDescent="0.25">
      <c r="F1" s="66" t="s">
        <v>116</v>
      </c>
    </row>
    <row r="2" spans="1:12" x14ac:dyDescent="0.25">
      <c r="F2" s="66" t="s">
        <v>117</v>
      </c>
    </row>
    <row r="4" spans="1:12" s="24" customFormat="1" x14ac:dyDescent="0.25">
      <c r="A4" s="111" t="s">
        <v>0</v>
      </c>
      <c r="B4" s="111"/>
      <c r="C4" s="111"/>
      <c r="D4" s="111"/>
      <c r="E4" s="111"/>
      <c r="F4" s="111"/>
      <c r="G4" s="56"/>
      <c r="H4" s="56"/>
      <c r="I4" s="56"/>
      <c r="J4" s="56"/>
      <c r="K4" s="56"/>
      <c r="L4" s="56"/>
    </row>
    <row r="5" spans="1:12" s="24" customFormat="1" x14ac:dyDescent="0.25">
      <c r="A5" s="111" t="s">
        <v>114</v>
      </c>
      <c r="B5" s="111"/>
      <c r="C5" s="111"/>
      <c r="D5" s="111"/>
      <c r="E5" s="111"/>
      <c r="F5" s="111"/>
      <c r="G5" s="56"/>
      <c r="H5" s="56"/>
      <c r="I5" s="56"/>
      <c r="J5" s="56"/>
      <c r="K5" s="56"/>
      <c r="L5" s="56"/>
    </row>
    <row r="6" spans="1:12" x14ac:dyDescent="0.25">
      <c r="A6" s="112" t="s">
        <v>115</v>
      </c>
      <c r="B6" s="112"/>
      <c r="C6" s="112"/>
      <c r="D6" s="112"/>
      <c r="E6" s="112"/>
      <c r="F6" s="112"/>
      <c r="G6" s="58"/>
      <c r="H6" s="57"/>
      <c r="I6" s="58"/>
      <c r="J6" s="57"/>
      <c r="K6" s="58"/>
      <c r="L6" s="57"/>
    </row>
    <row r="7" spans="1:12" x14ac:dyDescent="0.25">
      <c r="A7" s="112" t="s">
        <v>62</v>
      </c>
      <c r="B7" s="112"/>
      <c r="C7" s="112"/>
      <c r="D7" s="112"/>
      <c r="E7" s="112"/>
      <c r="F7" s="112"/>
      <c r="G7" s="58"/>
      <c r="H7" s="58"/>
      <c r="I7" s="58"/>
      <c r="J7" s="58"/>
      <c r="K7" s="58"/>
      <c r="L7" s="58"/>
    </row>
    <row r="8" spans="1:12" x14ac:dyDescent="0.25">
      <c r="B8" s="33"/>
      <c r="C8" s="33"/>
      <c r="D8" s="33"/>
      <c r="E8" s="33"/>
      <c r="F8" s="33"/>
      <c r="G8" s="58"/>
      <c r="H8" s="58"/>
      <c r="I8" s="58"/>
      <c r="J8" s="58"/>
      <c r="K8" s="58"/>
      <c r="L8" s="58"/>
    </row>
    <row r="9" spans="1:12" x14ac:dyDescent="0.25">
      <c r="G9" s="58"/>
      <c r="H9" s="58"/>
      <c r="I9" s="58"/>
      <c r="J9" s="58"/>
      <c r="K9" s="58"/>
      <c r="L9" s="58"/>
    </row>
    <row r="10" spans="1:12" ht="32.25" customHeight="1" x14ac:dyDescent="0.25">
      <c r="A10" s="79" t="s">
        <v>118</v>
      </c>
      <c r="B10" s="80" t="s">
        <v>123</v>
      </c>
      <c r="C10" s="82" t="s">
        <v>120</v>
      </c>
      <c r="D10" s="83" t="s">
        <v>121</v>
      </c>
      <c r="E10" s="83" t="s">
        <v>119</v>
      </c>
      <c r="F10" s="81" t="s">
        <v>122</v>
      </c>
      <c r="G10" s="58"/>
      <c r="H10" s="58"/>
      <c r="I10" s="58"/>
      <c r="J10" s="58"/>
      <c r="K10" s="58"/>
      <c r="L10" s="58"/>
    </row>
    <row r="11" spans="1:12" x14ac:dyDescent="0.25">
      <c r="A11" s="87"/>
      <c r="B11" s="60"/>
      <c r="C11" s="67"/>
      <c r="D11" s="68"/>
      <c r="E11" s="68"/>
      <c r="F11" s="70"/>
      <c r="G11" s="58"/>
      <c r="H11" s="58"/>
      <c r="I11" s="58"/>
      <c r="J11" s="58"/>
      <c r="K11" s="58"/>
      <c r="L11" s="58"/>
    </row>
    <row r="12" spans="1:12" ht="16.5" thickBot="1" x14ac:dyDescent="0.3">
      <c r="A12" s="87"/>
      <c r="B12" s="61" t="s">
        <v>103</v>
      </c>
      <c r="C12" s="69">
        <f>+C16+C72</f>
        <v>170950187.72</v>
      </c>
      <c r="D12" s="69">
        <f t="shared" ref="D12:F12" si="0">+D16+D72</f>
        <v>170950187.72</v>
      </c>
      <c r="E12" s="69">
        <f t="shared" si="0"/>
        <v>135596860.36999997</v>
      </c>
      <c r="F12" s="69">
        <f t="shared" si="0"/>
        <v>35353327.349999994</v>
      </c>
      <c r="G12" s="58"/>
      <c r="H12" s="58"/>
      <c r="I12" s="58"/>
      <c r="J12" s="58"/>
      <c r="K12" s="58"/>
      <c r="L12" s="58"/>
    </row>
    <row r="13" spans="1:12" x14ac:dyDescent="0.25">
      <c r="A13" s="87"/>
      <c r="B13" s="60"/>
      <c r="C13" s="67"/>
      <c r="D13" s="68"/>
      <c r="E13" s="68"/>
      <c r="F13" s="70"/>
      <c r="G13" s="58"/>
      <c r="H13" s="58"/>
      <c r="I13" s="58"/>
      <c r="J13" s="58"/>
      <c r="K13" s="58"/>
      <c r="L13" s="58"/>
    </row>
    <row r="14" spans="1:12" ht="31.5" x14ac:dyDescent="0.25">
      <c r="A14" s="87" t="s">
        <v>90</v>
      </c>
      <c r="B14" s="62" t="s">
        <v>91</v>
      </c>
      <c r="C14" s="71"/>
      <c r="D14" s="71"/>
      <c r="E14" s="71"/>
      <c r="F14" s="71"/>
      <c r="G14" s="58"/>
      <c r="H14" s="58"/>
      <c r="I14" s="58"/>
      <c r="J14" s="58"/>
      <c r="K14" s="58"/>
      <c r="L14" s="58"/>
    </row>
    <row r="15" spans="1:12" x14ac:dyDescent="0.25">
      <c r="A15" s="88"/>
      <c r="B15" s="63"/>
      <c r="C15" s="71"/>
      <c r="D15" s="71"/>
      <c r="E15" s="71"/>
      <c r="F15" s="71"/>
      <c r="G15" s="58"/>
      <c r="H15" s="57"/>
      <c r="I15" s="58"/>
      <c r="J15" s="57"/>
      <c r="K15" s="58"/>
      <c r="L15" s="57"/>
    </row>
    <row r="16" spans="1:12" ht="31.5" x14ac:dyDescent="0.25">
      <c r="A16" s="88"/>
      <c r="B16" s="62" t="s">
        <v>91</v>
      </c>
      <c r="C16" s="72">
        <f>SUM(C18:C21)</f>
        <v>136645074.03</v>
      </c>
      <c r="D16" s="72">
        <f>SUM(D18:D21)</f>
        <v>136645074.03</v>
      </c>
      <c r="E16" s="72">
        <f>SUM(E18:E21)</f>
        <v>131024634.91999999</v>
      </c>
      <c r="F16" s="72">
        <f>SUM(F18:F21)</f>
        <v>5620439.1099999938</v>
      </c>
      <c r="G16" s="59"/>
      <c r="H16" s="59"/>
      <c r="I16" s="58"/>
      <c r="J16" s="59"/>
      <c r="K16" s="58"/>
      <c r="L16" s="59"/>
    </row>
    <row r="17" spans="1:6" s="9" customFormat="1" x14ac:dyDescent="0.25">
      <c r="A17" s="88"/>
      <c r="B17" s="63"/>
      <c r="C17" s="71"/>
      <c r="D17" s="71"/>
      <c r="E17" s="71"/>
      <c r="F17" s="71"/>
    </row>
    <row r="18" spans="1:6" s="9" customFormat="1" x14ac:dyDescent="0.25">
      <c r="A18" s="88"/>
      <c r="B18" s="63" t="s">
        <v>92</v>
      </c>
      <c r="C18" s="71">
        <f t="shared" ref="C18:F21" si="1">+C25+C40+C51+C58+C65+C33</f>
        <v>52428789.159999996</v>
      </c>
      <c r="D18" s="71">
        <f t="shared" si="1"/>
        <v>52428789.159999996</v>
      </c>
      <c r="E18" s="71">
        <f t="shared" si="1"/>
        <v>51916681.32</v>
      </c>
      <c r="F18" s="71">
        <f t="shared" si="1"/>
        <v>512107.83999999659</v>
      </c>
    </row>
    <row r="19" spans="1:6" s="9" customFormat="1" x14ac:dyDescent="0.25">
      <c r="A19" s="88"/>
      <c r="B19" s="63" t="s">
        <v>93</v>
      </c>
      <c r="C19" s="71">
        <f t="shared" si="1"/>
        <v>62301990.520000003</v>
      </c>
      <c r="D19" s="71">
        <f t="shared" si="1"/>
        <v>62301990.520000003</v>
      </c>
      <c r="E19" s="71">
        <f t="shared" si="1"/>
        <v>59946390.039999999</v>
      </c>
      <c r="F19" s="71">
        <f t="shared" si="1"/>
        <v>2355600.4799999981</v>
      </c>
    </row>
    <row r="20" spans="1:6" s="9" customFormat="1" x14ac:dyDescent="0.25">
      <c r="A20" s="88"/>
      <c r="B20" s="63" t="s">
        <v>94</v>
      </c>
      <c r="C20" s="71">
        <f t="shared" si="1"/>
        <v>17630028.25</v>
      </c>
      <c r="D20" s="71">
        <f t="shared" si="1"/>
        <v>17630028.25</v>
      </c>
      <c r="E20" s="71">
        <f t="shared" si="1"/>
        <v>14879874.960000001</v>
      </c>
      <c r="F20" s="71">
        <f t="shared" si="1"/>
        <v>2750153.2899999991</v>
      </c>
    </row>
    <row r="21" spans="1:6" s="9" customFormat="1" x14ac:dyDescent="0.25">
      <c r="A21" s="88"/>
      <c r="B21" s="63" t="s">
        <v>95</v>
      </c>
      <c r="C21" s="71">
        <f t="shared" si="1"/>
        <v>4284266.0999999996</v>
      </c>
      <c r="D21" s="71">
        <f t="shared" si="1"/>
        <v>4284266.0999999996</v>
      </c>
      <c r="E21" s="71">
        <f t="shared" si="1"/>
        <v>4281688.5999999996</v>
      </c>
      <c r="F21" s="71">
        <f t="shared" si="1"/>
        <v>2577.5000000001492</v>
      </c>
    </row>
    <row r="22" spans="1:6" s="9" customFormat="1" x14ac:dyDescent="0.25">
      <c r="A22" s="88"/>
      <c r="B22" s="63"/>
      <c r="C22" s="71"/>
      <c r="D22" s="71"/>
      <c r="E22" s="71"/>
      <c r="F22" s="71"/>
    </row>
    <row r="23" spans="1:6" s="9" customFormat="1" ht="31.5" x14ac:dyDescent="0.25">
      <c r="A23" s="88">
        <v>1000</v>
      </c>
      <c r="B23" s="63" t="s">
        <v>96</v>
      </c>
      <c r="C23" s="72">
        <f>SUM(C25:C28)</f>
        <v>61526030.019999996</v>
      </c>
      <c r="D23" s="72">
        <f>SUM(D25:D28)</f>
        <v>61526030.019999996</v>
      </c>
      <c r="E23" s="72">
        <f>SUM(E25:E28)</f>
        <v>60651761.13000001</v>
      </c>
      <c r="F23" s="72">
        <f>SUM(F25:F28)</f>
        <v>874268.88999999315</v>
      </c>
    </row>
    <row r="24" spans="1:6" s="9" customFormat="1" x14ac:dyDescent="0.25">
      <c r="A24" s="88"/>
      <c r="B24" s="63"/>
      <c r="C24" s="71"/>
      <c r="D24" s="71"/>
      <c r="E24" s="71"/>
      <c r="F24" s="71"/>
    </row>
    <row r="25" spans="1:6" s="9" customFormat="1" x14ac:dyDescent="0.25">
      <c r="A25" s="88"/>
      <c r="B25" s="63" t="s">
        <v>92</v>
      </c>
      <c r="C25" s="71">
        <v>34911843</v>
      </c>
      <c r="D25" s="71">
        <v>34911843</v>
      </c>
      <c r="E25" s="71">
        <v>34572639.050000004</v>
      </c>
      <c r="F25" s="71">
        <f>+D25-E25</f>
        <v>339203.94999999553</v>
      </c>
    </row>
    <row r="26" spans="1:6" s="9" customFormat="1" x14ac:dyDescent="0.25">
      <c r="A26" s="88"/>
      <c r="B26" s="63" t="s">
        <v>93</v>
      </c>
      <c r="C26" s="71">
        <v>24004187.02</v>
      </c>
      <c r="D26" s="71">
        <v>24004187.02</v>
      </c>
      <c r="E26" s="71">
        <v>23866644.080000002</v>
      </c>
      <c r="F26" s="71">
        <f>+D26-E26</f>
        <v>137542.93999999762</v>
      </c>
    </row>
    <row r="27" spans="1:6" s="9" customFormat="1" x14ac:dyDescent="0.25">
      <c r="A27" s="88"/>
      <c r="B27" s="63" t="s">
        <v>94</v>
      </c>
      <c r="C27" s="71">
        <v>2610000</v>
      </c>
      <c r="D27" s="71">
        <v>2610000</v>
      </c>
      <c r="E27" s="71">
        <v>2212478</v>
      </c>
      <c r="F27" s="71">
        <f>+D27-E27</f>
        <v>397522</v>
      </c>
    </row>
    <row r="28" spans="1:6" s="9" customFormat="1" x14ac:dyDescent="0.25">
      <c r="A28" s="88"/>
      <c r="B28" s="63" t="s">
        <v>95</v>
      </c>
      <c r="C28" s="71">
        <v>0</v>
      </c>
      <c r="D28" s="71">
        <v>0</v>
      </c>
      <c r="E28" s="71">
        <v>0</v>
      </c>
      <c r="F28" s="71">
        <v>0</v>
      </c>
    </row>
    <row r="29" spans="1:6" s="9" customFormat="1" x14ac:dyDescent="0.25">
      <c r="A29" s="88"/>
      <c r="B29" s="63"/>
      <c r="C29" s="71"/>
      <c r="D29" s="71"/>
      <c r="E29" s="71"/>
      <c r="F29" s="71"/>
    </row>
    <row r="30" spans="1:6" s="1" customFormat="1" x14ac:dyDescent="0.25">
      <c r="A30" s="89">
        <v>3000</v>
      </c>
      <c r="B30" s="64" t="s">
        <v>124</v>
      </c>
      <c r="C30" s="73">
        <f>SUM(C33:C36)</f>
        <v>2557374.13</v>
      </c>
      <c r="D30" s="73">
        <f>SUM(D33:D36)</f>
        <v>2557374.13</v>
      </c>
      <c r="E30" s="73">
        <f>SUM(E33:E36)</f>
        <v>2190140.41</v>
      </c>
      <c r="F30" s="73">
        <f>SUM(F33:F36)</f>
        <v>367233.72000000003</v>
      </c>
    </row>
    <row r="31" spans="1:6" s="1" customFormat="1" x14ac:dyDescent="0.25">
      <c r="A31" s="89"/>
      <c r="B31" s="64"/>
      <c r="C31" s="74"/>
      <c r="D31" s="74"/>
      <c r="E31" s="74"/>
      <c r="F31" s="74"/>
    </row>
    <row r="32" spans="1:6" s="1" customFormat="1" x14ac:dyDescent="0.25">
      <c r="A32" s="89"/>
      <c r="B32" s="64"/>
      <c r="C32" s="74"/>
      <c r="D32" s="74"/>
      <c r="E32" s="74"/>
      <c r="F32" s="74"/>
    </row>
    <row r="33" spans="1:12" s="1" customFormat="1" x14ac:dyDescent="0.25">
      <c r="A33" s="89"/>
      <c r="B33" s="64" t="s">
        <v>92</v>
      </c>
      <c r="C33" s="74">
        <f>536360+292000</f>
        <v>828360</v>
      </c>
      <c r="D33" s="74">
        <f>536360+292000</f>
        <v>828360</v>
      </c>
      <c r="E33" s="74">
        <f>527860+253500</f>
        <v>781360</v>
      </c>
      <c r="F33" s="74">
        <f>+D33-E33</f>
        <v>47000</v>
      </c>
    </row>
    <row r="34" spans="1:12" s="1" customFormat="1" x14ac:dyDescent="0.25">
      <c r="A34" s="89"/>
      <c r="B34" s="64" t="s">
        <v>93</v>
      </c>
      <c r="C34" s="74">
        <f>902014.13-400</f>
        <v>901614.13</v>
      </c>
      <c r="D34" s="74">
        <v>901614.13</v>
      </c>
      <c r="E34" s="74">
        <f>601780.41-247.91</f>
        <v>601532.5</v>
      </c>
      <c r="F34" s="74">
        <f>+D34-E34</f>
        <v>300081.63</v>
      </c>
    </row>
    <row r="35" spans="1:12" s="9" customFormat="1" x14ac:dyDescent="0.25">
      <c r="A35" s="88"/>
      <c r="B35" s="63" t="s">
        <v>94</v>
      </c>
      <c r="C35" s="71">
        <v>827000</v>
      </c>
      <c r="D35" s="71">
        <v>827000</v>
      </c>
      <c r="E35" s="71">
        <f>647000+160000</f>
        <v>807000</v>
      </c>
      <c r="F35" s="71">
        <f>+D35-E35</f>
        <v>20000</v>
      </c>
    </row>
    <row r="36" spans="1:12" s="1" customFormat="1" x14ac:dyDescent="0.25">
      <c r="A36" s="89"/>
      <c r="B36" s="64" t="s">
        <v>95</v>
      </c>
      <c r="C36" s="74">
        <v>400</v>
      </c>
      <c r="D36" s="74">
        <v>400</v>
      </c>
      <c r="E36" s="74">
        <v>247.91</v>
      </c>
      <c r="F36" s="74">
        <f>+D36-E36</f>
        <v>152.09</v>
      </c>
    </row>
    <row r="37" spans="1:12" s="1" customFormat="1" x14ac:dyDescent="0.25">
      <c r="A37" s="89"/>
      <c r="B37" s="64"/>
      <c r="C37" s="74"/>
      <c r="D37" s="74"/>
      <c r="E37" s="74"/>
      <c r="F37" s="74"/>
    </row>
    <row r="38" spans="1:12" s="9" customFormat="1" x14ac:dyDescent="0.25">
      <c r="A38" s="88">
        <v>4000</v>
      </c>
      <c r="B38" s="63" t="s">
        <v>97</v>
      </c>
      <c r="C38" s="72">
        <f>SUM(C40:C43)</f>
        <v>6698238.0199999996</v>
      </c>
      <c r="D38" s="72">
        <f>SUM(D40:D43)</f>
        <v>6698238.0199999996</v>
      </c>
      <c r="E38" s="72">
        <f>SUM(E40:E43)</f>
        <v>6690254.6599999992</v>
      </c>
      <c r="F38" s="72">
        <f>SUM(F40:F43)</f>
        <v>7983.3600000001024</v>
      </c>
    </row>
    <row r="39" spans="1:12" s="9" customFormat="1" x14ac:dyDescent="0.25">
      <c r="A39" s="88"/>
      <c r="B39" s="63"/>
      <c r="C39" s="71"/>
      <c r="D39" s="71"/>
      <c r="E39" s="71"/>
      <c r="F39" s="71"/>
    </row>
    <row r="40" spans="1:12" s="9" customFormat="1" x14ac:dyDescent="0.25">
      <c r="A40" s="88"/>
      <c r="B40" s="63" t="s">
        <v>92</v>
      </c>
      <c r="C40" s="71">
        <v>5733338.0199999996</v>
      </c>
      <c r="D40" s="71">
        <v>5733338.0199999996</v>
      </c>
      <c r="E40" s="71">
        <v>5726754.8599999994</v>
      </c>
      <c r="F40" s="71">
        <f>+D40-E40</f>
        <v>6583.160000000149</v>
      </c>
    </row>
    <row r="41" spans="1:12" s="9" customFormat="1" x14ac:dyDescent="0.25">
      <c r="A41" s="88"/>
      <c r="B41" s="63" t="s">
        <v>93</v>
      </c>
      <c r="C41" s="71">
        <v>964900</v>
      </c>
      <c r="D41" s="71">
        <v>964900</v>
      </c>
      <c r="E41" s="71">
        <v>963499.8</v>
      </c>
      <c r="F41" s="71">
        <f>+D41-E41</f>
        <v>1400.1999999999534</v>
      </c>
    </row>
    <row r="42" spans="1:12" s="9" customFormat="1" x14ac:dyDescent="0.25">
      <c r="A42" s="88"/>
      <c r="B42" s="63" t="s">
        <v>94</v>
      </c>
      <c r="C42" s="71">
        <v>0</v>
      </c>
      <c r="D42" s="71">
        <v>0</v>
      </c>
      <c r="E42" s="71">
        <v>0</v>
      </c>
      <c r="F42" s="71">
        <f>+D42-E42</f>
        <v>0</v>
      </c>
    </row>
    <row r="43" spans="1:12" s="9" customFormat="1" x14ac:dyDescent="0.25">
      <c r="A43" s="90"/>
      <c r="B43" s="65" t="s">
        <v>95</v>
      </c>
      <c r="C43" s="75">
        <v>0</v>
      </c>
      <c r="D43" s="75">
        <v>0</v>
      </c>
      <c r="E43" s="75">
        <v>0</v>
      </c>
      <c r="F43" s="75">
        <f>+D43-E43</f>
        <v>0</v>
      </c>
    </row>
    <row r="44" spans="1:12" s="9" customFormat="1" x14ac:dyDescent="0.25">
      <c r="A44" s="91"/>
      <c r="B44" s="84"/>
      <c r="C44" s="85"/>
      <c r="D44" s="85"/>
      <c r="E44" s="85"/>
      <c r="F44" s="85"/>
    </row>
    <row r="45" spans="1:12" s="9" customFormat="1" x14ac:dyDescent="0.25">
      <c r="A45" s="91"/>
      <c r="B45" s="84"/>
      <c r="C45" s="85"/>
      <c r="D45" s="85"/>
      <c r="E45" s="85"/>
      <c r="F45" s="85" t="s">
        <v>116</v>
      </c>
      <c r="H45" s="8"/>
    </row>
    <row r="46" spans="1:12" s="9" customFormat="1" x14ac:dyDescent="0.25">
      <c r="A46" s="91"/>
      <c r="B46" s="84"/>
      <c r="C46" s="85"/>
      <c r="D46" s="85"/>
      <c r="E46" s="85"/>
      <c r="F46" s="85" t="s">
        <v>155</v>
      </c>
    </row>
    <row r="47" spans="1:12" s="9" customFormat="1" x14ac:dyDescent="0.25">
      <c r="A47" s="91"/>
      <c r="B47" s="84"/>
      <c r="C47" s="85"/>
      <c r="D47" s="85"/>
      <c r="E47" s="85"/>
      <c r="F47" s="85"/>
    </row>
    <row r="48" spans="1:12" ht="32.25" customHeight="1" x14ac:dyDescent="0.25">
      <c r="A48" s="79" t="s">
        <v>118</v>
      </c>
      <c r="B48" s="80" t="s">
        <v>123</v>
      </c>
      <c r="C48" s="82" t="s">
        <v>120</v>
      </c>
      <c r="D48" s="83" t="s">
        <v>121</v>
      </c>
      <c r="E48" s="83" t="s">
        <v>119</v>
      </c>
      <c r="F48" s="81" t="s">
        <v>122</v>
      </c>
      <c r="G48" s="58"/>
      <c r="H48" s="58"/>
      <c r="I48" s="58"/>
      <c r="J48" s="58"/>
      <c r="K48" s="58"/>
      <c r="L48" s="58"/>
    </row>
    <row r="49" spans="1:6" s="9" customFormat="1" ht="31.5" x14ac:dyDescent="0.25">
      <c r="A49" s="88">
        <v>7000</v>
      </c>
      <c r="B49" s="63" t="s">
        <v>98</v>
      </c>
      <c r="C49" s="72">
        <f>SUM(C51:C54)</f>
        <v>2237347.38</v>
      </c>
      <c r="D49" s="72">
        <f>SUM(D51:D54)</f>
        <v>2237347.38</v>
      </c>
      <c r="E49" s="72">
        <f>SUM(E51:E54)</f>
        <v>2214374.7599999998</v>
      </c>
      <c r="F49" s="72">
        <f>SUM(F51:F54)</f>
        <v>22972.619999999995</v>
      </c>
    </row>
    <row r="50" spans="1:6" s="9" customFormat="1" x14ac:dyDescent="0.25">
      <c r="A50" s="88"/>
      <c r="B50" s="63"/>
      <c r="C50" s="71"/>
      <c r="D50" s="71"/>
      <c r="E50" s="71"/>
      <c r="F50" s="71"/>
    </row>
    <row r="51" spans="1:6" s="9" customFormat="1" x14ac:dyDescent="0.25">
      <c r="A51" s="88"/>
      <c r="B51" s="63" t="s">
        <v>92</v>
      </c>
      <c r="C51" s="71">
        <v>1579847.38</v>
      </c>
      <c r="D51" s="71">
        <v>1579847.38</v>
      </c>
      <c r="E51" s="71">
        <v>1579141.19</v>
      </c>
      <c r="F51" s="71">
        <f>+D51-E51</f>
        <v>706.18999999994412</v>
      </c>
    </row>
    <row r="52" spans="1:6" s="9" customFormat="1" x14ac:dyDescent="0.25">
      <c r="A52" s="88"/>
      <c r="B52" s="63" t="s">
        <v>93</v>
      </c>
      <c r="C52" s="71">
        <v>637500</v>
      </c>
      <c r="D52" s="71">
        <v>637500</v>
      </c>
      <c r="E52" s="71">
        <v>635233.56999999995</v>
      </c>
      <c r="F52" s="71">
        <f>+D52-E52</f>
        <v>2266.4300000000512</v>
      </c>
    </row>
    <row r="53" spans="1:6" s="9" customFormat="1" x14ac:dyDescent="0.25">
      <c r="A53" s="88"/>
      <c r="B53" s="63" t="s">
        <v>94</v>
      </c>
      <c r="C53" s="71">
        <v>20000</v>
      </c>
      <c r="D53" s="71">
        <v>20000</v>
      </c>
      <c r="E53" s="71">
        <v>0</v>
      </c>
      <c r="F53" s="71">
        <f>+D53-E53</f>
        <v>20000</v>
      </c>
    </row>
    <row r="54" spans="1:6" s="9" customFormat="1" x14ac:dyDescent="0.25">
      <c r="A54" s="88"/>
      <c r="B54" s="63" t="s">
        <v>95</v>
      </c>
      <c r="C54" s="71">
        <v>0</v>
      </c>
      <c r="D54" s="71">
        <v>0</v>
      </c>
      <c r="E54" s="71">
        <v>0</v>
      </c>
      <c r="F54" s="71">
        <f>+D54-E54</f>
        <v>0</v>
      </c>
    </row>
    <row r="55" spans="1:6" s="9" customFormat="1" x14ac:dyDescent="0.25">
      <c r="A55" s="88"/>
      <c r="B55" s="63"/>
      <c r="C55" s="71"/>
      <c r="D55" s="71"/>
      <c r="E55" s="71"/>
      <c r="F55" s="71"/>
    </row>
    <row r="56" spans="1:6" s="9" customFormat="1" ht="31.5" x14ac:dyDescent="0.25">
      <c r="A56" s="88">
        <v>8000</v>
      </c>
      <c r="B56" s="63" t="s">
        <v>99</v>
      </c>
      <c r="C56" s="72">
        <f>SUM(C58:C61)</f>
        <v>9896938.5800000001</v>
      </c>
      <c r="D56" s="72">
        <f>SUM(D58:D61)</f>
        <v>9896938.5800000001</v>
      </c>
      <c r="E56" s="72">
        <f>SUM(E58:E61)</f>
        <v>9662780.5799999982</v>
      </c>
      <c r="F56" s="72">
        <f>SUM(F58:F61)</f>
        <v>234158.00000000105</v>
      </c>
    </row>
    <row r="57" spans="1:6" s="9" customFormat="1" x14ac:dyDescent="0.25">
      <c r="A57" s="88"/>
      <c r="B57" s="63"/>
      <c r="C57" s="71"/>
      <c r="D57" s="71"/>
      <c r="E57" s="71"/>
      <c r="F57" s="71"/>
    </row>
    <row r="58" spans="1:6" s="9" customFormat="1" x14ac:dyDescent="0.25">
      <c r="A58" s="88"/>
      <c r="B58" s="63" t="s">
        <v>92</v>
      </c>
      <c r="C58" s="71">
        <v>9089600.7599999998</v>
      </c>
      <c r="D58" s="71">
        <v>9089600.7599999998</v>
      </c>
      <c r="E58" s="71">
        <v>8970986.2199999988</v>
      </c>
      <c r="F58" s="71">
        <f>+D58-E58</f>
        <v>118614.54000000097</v>
      </c>
    </row>
    <row r="59" spans="1:6" s="9" customFormat="1" x14ac:dyDescent="0.25">
      <c r="A59" s="88"/>
      <c r="B59" s="63" t="s">
        <v>93</v>
      </c>
      <c r="C59" s="71">
        <v>787337.82000000007</v>
      </c>
      <c r="D59" s="71">
        <v>787337.82000000007</v>
      </c>
      <c r="E59" s="71">
        <v>691794.36</v>
      </c>
      <c r="F59" s="71">
        <f>+D59-E59</f>
        <v>95543.460000000079</v>
      </c>
    </row>
    <row r="60" spans="1:6" s="9" customFormat="1" x14ac:dyDescent="0.25">
      <c r="A60" s="88"/>
      <c r="B60" s="63" t="s">
        <v>94</v>
      </c>
      <c r="C60" s="71">
        <v>20000</v>
      </c>
      <c r="D60" s="71">
        <v>20000</v>
      </c>
      <c r="E60" s="71">
        <v>0</v>
      </c>
      <c r="F60" s="71">
        <f>+D60-E60</f>
        <v>20000</v>
      </c>
    </row>
    <row r="61" spans="1:6" s="9" customFormat="1" x14ac:dyDescent="0.25">
      <c r="A61" s="88"/>
      <c r="B61" s="63" t="s">
        <v>95</v>
      </c>
      <c r="C61" s="71">
        <v>0</v>
      </c>
      <c r="D61" s="71">
        <v>0</v>
      </c>
      <c r="E61" s="71">
        <v>0</v>
      </c>
      <c r="F61" s="71">
        <f>+D61-E61</f>
        <v>0</v>
      </c>
    </row>
    <row r="62" spans="1:6" s="9" customFormat="1" x14ac:dyDescent="0.25">
      <c r="A62" s="88"/>
      <c r="B62" s="63"/>
      <c r="C62" s="71"/>
      <c r="D62" s="71"/>
      <c r="E62" s="71"/>
      <c r="F62" s="71"/>
    </row>
    <row r="63" spans="1:6" s="9" customFormat="1" ht="31.5" x14ac:dyDescent="0.25">
      <c r="A63" s="88">
        <v>9000</v>
      </c>
      <c r="B63" s="63" t="s">
        <v>100</v>
      </c>
      <c r="C63" s="72">
        <f>SUM(C65:C68)</f>
        <v>53729145.899999999</v>
      </c>
      <c r="D63" s="72">
        <f>SUM(D65:D68)</f>
        <v>53729145.899999999</v>
      </c>
      <c r="E63" s="72">
        <f>SUM(E65:E68)</f>
        <v>49615323.379999995</v>
      </c>
      <c r="F63" s="72">
        <f>SUM(F65:F68)</f>
        <v>4113822.5199999996</v>
      </c>
    </row>
    <row r="64" spans="1:6" s="9" customFormat="1" x14ac:dyDescent="0.25">
      <c r="A64" s="88"/>
      <c r="B64" s="63"/>
      <c r="C64" s="71"/>
      <c r="D64" s="71"/>
      <c r="E64" s="71"/>
      <c r="F64" s="71"/>
    </row>
    <row r="65" spans="1:6" s="9" customFormat="1" x14ac:dyDescent="0.25">
      <c r="A65" s="88"/>
      <c r="B65" s="63" t="s">
        <v>92</v>
      </c>
      <c r="C65" s="71">
        <v>285800</v>
      </c>
      <c r="D65" s="71">
        <v>285800</v>
      </c>
      <c r="E65" s="71">
        <v>285800</v>
      </c>
      <c r="F65" s="71">
        <f>+D65-E65</f>
        <v>0</v>
      </c>
    </row>
    <row r="66" spans="1:6" s="9" customFormat="1" x14ac:dyDescent="0.25">
      <c r="A66" s="88"/>
      <c r="B66" s="63" t="s">
        <v>93</v>
      </c>
      <c r="C66" s="71">
        <v>35006451.549999997</v>
      </c>
      <c r="D66" s="71">
        <v>35006451.549999997</v>
      </c>
      <c r="E66" s="71">
        <v>33187685.729999997</v>
      </c>
      <c r="F66" s="71">
        <f>+D66-E66</f>
        <v>1818765.8200000003</v>
      </c>
    </row>
    <row r="67" spans="1:6" s="9" customFormat="1" x14ac:dyDescent="0.25">
      <c r="A67" s="88"/>
      <c r="B67" s="63" t="s">
        <v>94</v>
      </c>
      <c r="C67" s="71">
        <v>14153028.25</v>
      </c>
      <c r="D67" s="71">
        <v>14153028.25</v>
      </c>
      <c r="E67" s="71">
        <v>11860396.960000001</v>
      </c>
      <c r="F67" s="71">
        <f>+D67-E67</f>
        <v>2292631.2899999991</v>
      </c>
    </row>
    <row r="68" spans="1:6" s="9" customFormat="1" x14ac:dyDescent="0.25">
      <c r="A68" s="88"/>
      <c r="B68" s="63" t="s">
        <v>95</v>
      </c>
      <c r="C68" s="71">
        <v>4283866.0999999996</v>
      </c>
      <c r="D68" s="71">
        <v>4283866.0999999996</v>
      </c>
      <c r="E68" s="71">
        <v>4281440.6899999995</v>
      </c>
      <c r="F68" s="71">
        <f>+D68-E68</f>
        <v>2425.410000000149</v>
      </c>
    </row>
    <row r="69" spans="1:6" s="9" customFormat="1" x14ac:dyDescent="0.25">
      <c r="A69" s="90"/>
      <c r="B69" s="65"/>
      <c r="C69" s="75"/>
      <c r="D69" s="75"/>
      <c r="E69" s="75"/>
      <c r="F69" s="75"/>
    </row>
    <row r="70" spans="1:6" ht="31.5" x14ac:dyDescent="0.25">
      <c r="A70" s="87" t="s">
        <v>101</v>
      </c>
      <c r="B70" s="62" t="s">
        <v>102</v>
      </c>
      <c r="C70" s="71"/>
      <c r="D70" s="71"/>
      <c r="E70" s="76"/>
      <c r="F70" s="71"/>
    </row>
    <row r="71" spans="1:6" x14ac:dyDescent="0.25">
      <c r="A71" s="88"/>
      <c r="B71" s="63"/>
      <c r="C71" s="71"/>
      <c r="D71" s="71"/>
      <c r="E71" s="76"/>
      <c r="F71" s="71"/>
    </row>
    <row r="72" spans="1:6" ht="31.5" x14ac:dyDescent="0.25">
      <c r="A72" s="88"/>
      <c r="B72" s="62" t="s">
        <v>102</v>
      </c>
      <c r="C72" s="72">
        <f>SUM(C74:C75)</f>
        <v>34305113.689999998</v>
      </c>
      <c r="D72" s="72">
        <f>SUM(D74:D75)</f>
        <v>34305113.689999998</v>
      </c>
      <c r="E72" s="77">
        <f>SUM(E74:E75)</f>
        <v>4572225.45</v>
      </c>
      <c r="F72" s="72">
        <f>SUM(F74:F75)</f>
        <v>29732888.239999998</v>
      </c>
    </row>
    <row r="73" spans="1:6" x14ac:dyDescent="0.25">
      <c r="A73" s="88"/>
      <c r="B73" s="63"/>
      <c r="C73" s="71"/>
      <c r="D73" s="71"/>
      <c r="E73" s="76"/>
      <c r="F73" s="71"/>
    </row>
    <row r="74" spans="1:6" x14ac:dyDescent="0.25">
      <c r="A74" s="88"/>
      <c r="B74" s="63" t="s">
        <v>93</v>
      </c>
      <c r="C74" s="71">
        <f t="shared" ref="C74:F75" si="2">+C79+C84</f>
        <v>0</v>
      </c>
      <c r="D74" s="71">
        <f t="shared" si="2"/>
        <v>0</v>
      </c>
      <c r="E74" s="71">
        <f t="shared" si="2"/>
        <v>0</v>
      </c>
      <c r="F74" s="71">
        <f t="shared" si="2"/>
        <v>0</v>
      </c>
    </row>
    <row r="75" spans="1:6" x14ac:dyDescent="0.25">
      <c r="A75" s="88"/>
      <c r="B75" s="63" t="s">
        <v>94</v>
      </c>
      <c r="C75" s="71">
        <f t="shared" si="2"/>
        <v>34305113.689999998</v>
      </c>
      <c r="D75" s="71">
        <f t="shared" si="2"/>
        <v>34305113.689999998</v>
      </c>
      <c r="E75" s="71">
        <f t="shared" si="2"/>
        <v>4572225.45</v>
      </c>
      <c r="F75" s="71">
        <f t="shared" si="2"/>
        <v>29732888.239999998</v>
      </c>
    </row>
    <row r="76" spans="1:6" x14ac:dyDescent="0.25">
      <c r="A76" s="88"/>
      <c r="B76" s="63"/>
      <c r="C76" s="71"/>
      <c r="D76" s="71"/>
      <c r="E76" s="76"/>
      <c r="F76" s="71"/>
    </row>
    <row r="77" spans="1:6" ht="31.5" x14ac:dyDescent="0.25">
      <c r="A77" s="88">
        <v>1000</v>
      </c>
      <c r="B77" s="63" t="s">
        <v>96</v>
      </c>
      <c r="C77" s="72">
        <f>SUM(C79:C80)</f>
        <v>30810000</v>
      </c>
      <c r="D77" s="72">
        <f>SUM(D79:D80)</f>
        <v>30810000</v>
      </c>
      <c r="E77" s="77">
        <f>SUM(E79:E80)</f>
        <v>2100000</v>
      </c>
      <c r="F77" s="72">
        <f>SUM(F79:F80)</f>
        <v>28710000</v>
      </c>
    </row>
    <row r="78" spans="1:6" x14ac:dyDescent="0.25">
      <c r="A78" s="88"/>
      <c r="B78" s="63"/>
      <c r="C78" s="71"/>
      <c r="D78" s="71"/>
      <c r="E78" s="76"/>
      <c r="F78" s="71"/>
    </row>
    <row r="79" spans="1:6" x14ac:dyDescent="0.25">
      <c r="A79" s="88"/>
      <c r="B79" s="63" t="s">
        <v>93</v>
      </c>
      <c r="C79" s="71">
        <v>0</v>
      </c>
      <c r="D79" s="71">
        <v>0</v>
      </c>
      <c r="E79" s="76">
        <v>0</v>
      </c>
      <c r="F79" s="71">
        <f>+D79-E79</f>
        <v>0</v>
      </c>
    </row>
    <row r="80" spans="1:6" x14ac:dyDescent="0.25">
      <c r="A80" s="88"/>
      <c r="B80" s="63" t="s">
        <v>94</v>
      </c>
      <c r="C80" s="71">
        <v>30810000</v>
      </c>
      <c r="D80" s="71">
        <v>30810000</v>
      </c>
      <c r="E80" s="76">
        <v>2100000</v>
      </c>
      <c r="F80" s="71">
        <f>+D80-E80</f>
        <v>28710000</v>
      </c>
    </row>
    <row r="81" spans="1:6" x14ac:dyDescent="0.25">
      <c r="A81" s="88"/>
      <c r="B81" s="63"/>
      <c r="C81" s="71"/>
      <c r="D81" s="71"/>
      <c r="E81" s="76"/>
      <c r="F81" s="71"/>
    </row>
    <row r="82" spans="1:6" ht="31.5" x14ac:dyDescent="0.25">
      <c r="A82" s="88">
        <v>9000</v>
      </c>
      <c r="B82" s="63" t="s">
        <v>100</v>
      </c>
      <c r="C82" s="72">
        <f>SUM(C84:C85)</f>
        <v>3495113.69</v>
      </c>
      <c r="D82" s="72">
        <f>SUM(D84:D85)</f>
        <v>3495113.69</v>
      </c>
      <c r="E82" s="77">
        <f>SUM(E84:E85)</f>
        <v>2472225.4500000002</v>
      </c>
      <c r="F82" s="72">
        <f>SUM(F84:F85)</f>
        <v>1022888.2399999998</v>
      </c>
    </row>
    <row r="83" spans="1:6" x14ac:dyDescent="0.25">
      <c r="A83" s="88"/>
      <c r="B83" s="63"/>
      <c r="C83" s="71"/>
      <c r="D83" s="71"/>
      <c r="E83" s="76"/>
      <c r="F83" s="71"/>
    </row>
    <row r="84" spans="1:6" x14ac:dyDescent="0.25">
      <c r="A84" s="88"/>
      <c r="B84" s="63" t="s">
        <v>93</v>
      </c>
      <c r="C84" s="71">
        <v>0</v>
      </c>
      <c r="D84" s="71">
        <v>0</v>
      </c>
      <c r="E84" s="76">
        <v>0</v>
      </c>
      <c r="F84" s="71">
        <f>+D84-E84</f>
        <v>0</v>
      </c>
    </row>
    <row r="85" spans="1:6" x14ac:dyDescent="0.25">
      <c r="A85" s="90"/>
      <c r="B85" s="65" t="s">
        <v>94</v>
      </c>
      <c r="C85" s="75">
        <v>3495113.69</v>
      </c>
      <c r="D85" s="75">
        <v>3495113.69</v>
      </c>
      <c r="E85" s="78">
        <v>2472225.4500000002</v>
      </c>
      <c r="F85" s="75">
        <f>+D85-E85</f>
        <v>1022888.2399999998</v>
      </c>
    </row>
  </sheetData>
  <sheetProtection algorithmName="SHA-512" hashValue="/ch78+pzbMa46pCVHZK4xsPbCiV9k/0UCpvj4ff/hqUQR9jLVA7jSEpKzZy4yH70NcKFjkQMI1nA6fmSaXf99g==" saltValue="pG2Cf1XlwwGaICIzfzNUAw==" spinCount="100000" sheet="1" objects="1" scenarios="1" selectLockedCells="1" selectUnlockedCells="1"/>
  <mergeCells count="4">
    <mergeCell ref="A5:F5"/>
    <mergeCell ref="A4:F4"/>
    <mergeCell ref="A6:F6"/>
    <mergeCell ref="A7:F7"/>
  </mergeCells>
  <pageMargins left="1.23" right="1" top="0.71" bottom="1" header="0.3" footer="0.3"/>
  <pageSetup scale="85" orientation="portrait" horizontalDpi="4294967293" r:id="rId1"/>
  <rowBreaks count="1" manualBreakCount="1"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zoomScaleSheetLayoutView="100" workbookViewId="0"/>
  </sheetViews>
  <sheetFormatPr defaultColWidth="8.5703125" defaultRowHeight="15.75" x14ac:dyDescent="0.25"/>
  <cols>
    <col min="1" max="1" width="7.140625" style="1" customWidth="1"/>
    <col min="2" max="2" width="22.140625" style="1" customWidth="1"/>
    <col min="3" max="3" width="20.140625" style="1" customWidth="1"/>
    <col min="4" max="4" width="17" style="6" customWidth="1"/>
    <col min="5" max="5" width="19.5703125" style="1" customWidth="1"/>
    <col min="6" max="16384" width="8.5703125" style="1"/>
  </cols>
  <sheetData>
    <row r="1" spans="1:5" x14ac:dyDescent="0.25">
      <c r="E1" s="92" t="s">
        <v>134</v>
      </c>
    </row>
    <row r="2" spans="1:5" x14ac:dyDescent="0.25">
      <c r="E2" s="93" t="s">
        <v>104</v>
      </c>
    </row>
    <row r="5" spans="1:5" x14ac:dyDescent="0.25">
      <c r="A5" s="103" t="s">
        <v>154</v>
      </c>
      <c r="B5" s="103"/>
      <c r="C5" s="103"/>
      <c r="D5" s="103"/>
      <c r="E5" s="103"/>
    </row>
    <row r="6" spans="1:5" x14ac:dyDescent="0.25">
      <c r="A6" s="104" t="s">
        <v>0</v>
      </c>
      <c r="B6" s="104"/>
      <c r="C6" s="104"/>
      <c r="D6" s="104"/>
      <c r="E6" s="104"/>
    </row>
    <row r="7" spans="1:5" x14ac:dyDescent="0.25">
      <c r="A7" s="16"/>
      <c r="B7" s="16"/>
      <c r="C7" s="16"/>
      <c r="D7" s="97"/>
      <c r="E7" s="16"/>
    </row>
    <row r="9" spans="1:5" x14ac:dyDescent="0.25">
      <c r="A9" s="113" t="s">
        <v>152</v>
      </c>
      <c r="B9" s="114" t="s">
        <v>125</v>
      </c>
      <c r="C9" s="114" t="s">
        <v>126</v>
      </c>
      <c r="D9" s="98" t="s">
        <v>127</v>
      </c>
      <c r="E9" s="114" t="s">
        <v>128</v>
      </c>
    </row>
    <row r="10" spans="1:5" ht="30" customHeight="1" x14ac:dyDescent="0.25">
      <c r="A10" s="113"/>
      <c r="B10" s="114"/>
      <c r="C10" s="114"/>
      <c r="D10" s="99" t="s">
        <v>129</v>
      </c>
      <c r="E10" s="114"/>
    </row>
    <row r="11" spans="1:5" s="101" customFormat="1" ht="37.5" customHeight="1" x14ac:dyDescent="0.25">
      <c r="A11" s="118" t="s">
        <v>139</v>
      </c>
      <c r="B11" s="117" t="s">
        <v>135</v>
      </c>
      <c r="C11" s="94" t="s">
        <v>137</v>
      </c>
      <c r="D11" s="100">
        <v>-1049256.75</v>
      </c>
      <c r="E11" s="117" t="s">
        <v>140</v>
      </c>
    </row>
    <row r="12" spans="1:5" s="101" customFormat="1" ht="27" customHeight="1" x14ac:dyDescent="0.25">
      <c r="A12" s="119"/>
      <c r="B12" s="117"/>
      <c r="C12" s="94" t="s">
        <v>138</v>
      </c>
      <c r="D12" s="100">
        <v>1049256.75</v>
      </c>
      <c r="E12" s="117"/>
    </row>
    <row r="13" spans="1:5" s="101" customFormat="1" ht="43.35" customHeight="1" x14ac:dyDescent="0.25">
      <c r="A13" s="119"/>
      <c r="B13" s="117" t="s">
        <v>136</v>
      </c>
      <c r="C13" s="94" t="s">
        <v>133</v>
      </c>
      <c r="D13" s="100">
        <v>-39100</v>
      </c>
      <c r="E13" s="117" t="s">
        <v>141</v>
      </c>
    </row>
    <row r="14" spans="1:5" s="101" customFormat="1" x14ac:dyDescent="0.25">
      <c r="A14" s="120"/>
      <c r="B14" s="117"/>
      <c r="C14" s="94" t="s">
        <v>150</v>
      </c>
      <c r="D14" s="100">
        <v>39100</v>
      </c>
      <c r="E14" s="117"/>
    </row>
    <row r="15" spans="1:5" s="101" customFormat="1" ht="30" x14ac:dyDescent="0.25">
      <c r="A15" s="118" t="s">
        <v>142</v>
      </c>
      <c r="B15" s="117" t="s">
        <v>143</v>
      </c>
      <c r="C15" s="94" t="s">
        <v>145</v>
      </c>
      <c r="D15" s="100">
        <v>-18405650.32</v>
      </c>
      <c r="E15" s="117" t="s">
        <v>147</v>
      </c>
    </row>
    <row r="16" spans="1:5" s="101" customFormat="1" x14ac:dyDescent="0.25">
      <c r="A16" s="119"/>
      <c r="B16" s="117"/>
      <c r="C16" s="94" t="s">
        <v>146</v>
      </c>
      <c r="D16" s="100">
        <v>18405650.300000001</v>
      </c>
      <c r="E16" s="117"/>
    </row>
    <row r="17" spans="1:5" s="101" customFormat="1" ht="45" x14ac:dyDescent="0.25">
      <c r="A17" s="119"/>
      <c r="B17" s="117" t="s">
        <v>144</v>
      </c>
      <c r="C17" s="94" t="s">
        <v>153</v>
      </c>
      <c r="D17" s="100">
        <v>-1515893.19</v>
      </c>
      <c r="E17" s="117" t="s">
        <v>156</v>
      </c>
    </row>
    <row r="18" spans="1:5" s="101" customFormat="1" ht="45" x14ac:dyDescent="0.25">
      <c r="A18" s="119"/>
      <c r="B18" s="117"/>
      <c r="C18" s="94" t="s">
        <v>151</v>
      </c>
      <c r="D18" s="100">
        <v>1515893.19</v>
      </c>
      <c r="E18" s="117"/>
    </row>
    <row r="19" spans="1:5" x14ac:dyDescent="0.25">
      <c r="A19" s="115" t="s">
        <v>149</v>
      </c>
      <c r="B19" s="117" t="s">
        <v>148</v>
      </c>
      <c r="C19" s="94" t="s">
        <v>131</v>
      </c>
      <c r="D19" s="95">
        <v>31185.51</v>
      </c>
      <c r="E19" s="117" t="s">
        <v>132</v>
      </c>
    </row>
    <row r="20" spans="1:5" ht="50.25" customHeight="1" x14ac:dyDescent="0.25">
      <c r="A20" s="116"/>
      <c r="B20" s="117"/>
      <c r="C20" s="94" t="s">
        <v>130</v>
      </c>
      <c r="D20" s="95">
        <v>-31185.51</v>
      </c>
      <c r="E20" s="117"/>
    </row>
    <row r="23" spans="1:5" x14ac:dyDescent="0.25">
      <c r="B23" s="5"/>
      <c r="C23" s="96"/>
      <c r="D23" s="19"/>
    </row>
    <row r="24" spans="1:5" x14ac:dyDescent="0.25">
      <c r="B24" s="5"/>
      <c r="C24" s="96"/>
      <c r="D24" s="19"/>
    </row>
    <row r="25" spans="1:5" x14ac:dyDescent="0.25">
      <c r="B25" s="5"/>
      <c r="C25" s="96"/>
      <c r="D25" s="19"/>
    </row>
  </sheetData>
  <sheetProtection algorithmName="SHA-512" hashValue="imid1Gcbqi8R5LPdcTClykoLxp0lDgbCEA/Xc7mWBPcjWYk2s4FqoQ3rrjFj/A2GlqWEJi+h0HeDh1PkVrPvPA==" saltValue="YU7+wu0VS1ZPGydwB84jTA==" spinCount="100000" sheet="1" objects="1" scenarios="1" selectLockedCells="1" selectUnlockedCells="1"/>
  <mergeCells count="19">
    <mergeCell ref="A19:A20"/>
    <mergeCell ref="B19:B20"/>
    <mergeCell ref="E19:E20"/>
    <mergeCell ref="A11:A14"/>
    <mergeCell ref="B11:B12"/>
    <mergeCell ref="E11:E12"/>
    <mergeCell ref="B13:B14"/>
    <mergeCell ref="E13:E14"/>
    <mergeCell ref="A15:A18"/>
    <mergeCell ref="B15:B16"/>
    <mergeCell ref="E15:E16"/>
    <mergeCell ref="B17:B18"/>
    <mergeCell ref="E17:E18"/>
    <mergeCell ref="A5:E5"/>
    <mergeCell ref="A6:E6"/>
    <mergeCell ref="A9:A10"/>
    <mergeCell ref="B9:B10"/>
    <mergeCell ref="C9:C10"/>
    <mergeCell ref="E9:E10"/>
  </mergeCells>
  <printOptions horizontalCentered="1"/>
  <pageMargins left="1.19" right="1" top="1" bottom="1" header="0.3" footer="0.3"/>
  <pageSetup scale="8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ANNEX A.1</vt:lpstr>
      <vt:lpstr>ANNEX A.2</vt:lpstr>
      <vt:lpstr>ANNEX A.3</vt:lpstr>
      <vt:lpstr>ANNEX A.4</vt:lpstr>
      <vt:lpstr>ANNEX A.5</vt:lpstr>
      <vt:lpstr>Annex B</vt:lpstr>
      <vt:lpstr>'ANNEX A.2'!OLE_LINK15</vt:lpstr>
      <vt:lpstr>'ANNEX A.1'!Print_Area</vt:lpstr>
      <vt:lpstr>'ANNEX A.2'!Print_Area</vt:lpstr>
      <vt:lpstr>'ANNEX A.3'!Print_Area</vt:lpstr>
      <vt:lpstr>'ANNEX A.4'!Print_Area</vt:lpstr>
      <vt:lpstr>'ANNEX A.5'!Print_Area</vt:lpstr>
      <vt:lpstr>'Annex B'!Print_Area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A.1 - B</dc:title>
  <dc:creator>COA - Municipality of Mapandan, Pangasinan</dc:creator>
  <cp:lastModifiedBy>Riziel C. Garcia</cp:lastModifiedBy>
  <cp:lastPrinted>2021-06-03T01:25:46Z</cp:lastPrinted>
  <dcterms:created xsi:type="dcterms:W3CDTF">2021-04-27T09:08:19Z</dcterms:created>
  <dcterms:modified xsi:type="dcterms:W3CDTF">2021-06-03T01:26:10Z</dcterms:modified>
</cp:coreProperties>
</file>