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ARS\Gloria\2018\Region1\Mapandan_Pangasinan_aar2018\Mapandan2018-final\"/>
    </mc:Choice>
  </mc:AlternateContent>
  <bookViews>
    <workbookView xWindow="0" yWindow="0" windowWidth="23040" windowHeight="9396" tabRatio="1000"/>
  </bookViews>
  <sheets>
    <sheet name="Financial Position" sheetId="6" r:id="rId1"/>
    <sheet name="FInancial Performance" sheetId="8" r:id="rId2"/>
    <sheet name="Changes in Net Assets-Equity" sheetId="11" r:id="rId3"/>
    <sheet name="Cash Flows" sheetId="12" r:id="rId4"/>
    <sheet name="Budget and Actual Amounts" sheetId="39" r:id="rId5"/>
  </sheets>
  <definedNames>
    <definedName name="_xlnm._FilterDatabase" localSheetId="4" hidden="1">'Budget and Actual Amounts'!$A$40:$U$105</definedName>
    <definedName name="OLE_LINK1" localSheetId="4">'Budget and Actual Amounts'!$A$1</definedName>
    <definedName name="_xlnm.Print_Area" localSheetId="4">'Budget and Actual Amounts'!$A$1:$P$105</definedName>
    <definedName name="_xlnm.Print_Area" localSheetId="3">'Cash Flows'!$A$1:$E$57</definedName>
    <definedName name="_xlnm.Print_Area" localSheetId="2">'Changes in Net Assets-Equity'!$A$1:$G$21</definedName>
    <definedName name="_xlnm.Print_Area" localSheetId="1">'FInancial Performance'!$A$1:$H$36</definedName>
    <definedName name="_xlnm.Print_Area" localSheetId="0">'Financial Position'!$A$1:$G$45</definedName>
    <definedName name="_xlnm.Print_Titles" localSheetId="4">'Budget and Actual Amounts'!$5:$7</definedName>
  </definedNames>
  <calcPr calcId="152511"/>
</workbook>
</file>

<file path=xl/calcChain.xml><?xml version="1.0" encoding="utf-8"?>
<calcChain xmlns="http://schemas.openxmlformats.org/spreadsheetml/2006/main">
  <c r="L11" i="39" l="1"/>
  <c r="L13" i="39"/>
  <c r="L16" i="39"/>
  <c r="L17" i="39"/>
  <c r="L18" i="39"/>
  <c r="L21" i="39"/>
  <c r="L22" i="39"/>
  <c r="L23" i="39"/>
  <c r="L24" i="39"/>
  <c r="L25" i="39"/>
  <c r="L26" i="39"/>
  <c r="L27" i="39"/>
  <c r="L28" i="39"/>
  <c r="L29" i="39"/>
  <c r="L30" i="39"/>
  <c r="L31" i="39"/>
  <c r="L32" i="39"/>
  <c r="L33" i="39"/>
  <c r="L34" i="39"/>
  <c r="L35" i="39"/>
  <c r="L36" i="39"/>
  <c r="L37" i="39"/>
  <c r="P11" i="39"/>
  <c r="P12" i="39"/>
  <c r="P13" i="39"/>
  <c r="L38" i="39"/>
  <c r="L14" i="39"/>
  <c r="L12" i="39"/>
  <c r="P48" i="39" l="1"/>
  <c r="P47" i="39"/>
  <c r="L47" i="39"/>
  <c r="P46" i="39"/>
  <c r="L46" i="39"/>
  <c r="P45" i="39"/>
  <c r="L45" i="39"/>
  <c r="N17" i="39"/>
  <c r="N19" i="39" s="1"/>
  <c r="H17" i="39"/>
  <c r="J22" i="39" s="1"/>
  <c r="N11" i="39"/>
  <c r="J11" i="39"/>
  <c r="J14" i="39" s="1"/>
  <c r="H11" i="39"/>
  <c r="P103" i="39"/>
  <c r="P102" i="39"/>
  <c r="P100" i="39"/>
  <c r="P99" i="39"/>
  <c r="P97" i="39"/>
  <c r="P96" i="39"/>
  <c r="P95" i="39"/>
  <c r="P94" i="39"/>
  <c r="P93" i="39"/>
  <c r="P92" i="39"/>
  <c r="P91" i="39"/>
  <c r="P90" i="39"/>
  <c r="P88" i="39"/>
  <c r="P87" i="39"/>
  <c r="P86" i="39"/>
  <c r="P84" i="39"/>
  <c r="P83" i="39"/>
  <c r="P81" i="39"/>
  <c r="P80" i="39"/>
  <c r="N78" i="39"/>
  <c r="J78" i="39"/>
  <c r="H78" i="39"/>
  <c r="N77" i="39"/>
  <c r="J77" i="39"/>
  <c r="H77" i="39"/>
  <c r="N75" i="39"/>
  <c r="P75" i="39" s="1"/>
  <c r="N74" i="39"/>
  <c r="J74" i="39"/>
  <c r="P74" i="39" s="1"/>
  <c r="H74" i="39"/>
  <c r="P72" i="39"/>
  <c r="P71" i="39"/>
  <c r="P70" i="39"/>
  <c r="P68" i="39"/>
  <c r="P67" i="39"/>
  <c r="P66" i="39"/>
  <c r="P64" i="39"/>
  <c r="N63" i="39"/>
  <c r="J63" i="39"/>
  <c r="H63" i="39"/>
  <c r="H104" i="39" s="1"/>
  <c r="P62" i="39"/>
  <c r="P60" i="39"/>
  <c r="P59" i="39"/>
  <c r="P58" i="39"/>
  <c r="P56" i="39"/>
  <c r="P55" i="39"/>
  <c r="P54" i="39"/>
  <c r="P52" i="39"/>
  <c r="P51" i="39"/>
  <c r="P50" i="39"/>
  <c r="P43" i="39"/>
  <c r="P42" i="39"/>
  <c r="P41" i="39"/>
  <c r="P37" i="39"/>
  <c r="P36" i="39"/>
  <c r="P35" i="39"/>
  <c r="P34" i="39"/>
  <c r="P33" i="39"/>
  <c r="P32" i="39"/>
  <c r="P31" i="39"/>
  <c r="P30" i="39"/>
  <c r="P29" i="39"/>
  <c r="P28" i="39"/>
  <c r="P27" i="39"/>
  <c r="P26" i="39"/>
  <c r="P25" i="39"/>
  <c r="P24" i="39"/>
  <c r="P23" i="39"/>
  <c r="P21" i="39"/>
  <c r="J19" i="39"/>
  <c r="H19" i="39"/>
  <c r="P18" i="39"/>
  <c r="P16" i="39"/>
  <c r="P77" i="39" l="1"/>
  <c r="P17" i="39"/>
  <c r="J104" i="39"/>
  <c r="P14" i="39"/>
  <c r="N104" i="39"/>
  <c r="N14" i="39"/>
  <c r="N38" i="39" s="1"/>
  <c r="N105" i="39" s="1"/>
  <c r="L104" i="39"/>
  <c r="H14" i="39"/>
  <c r="H38" i="39" s="1"/>
  <c r="H105" i="39" s="1"/>
  <c r="P78" i="39"/>
  <c r="P19" i="39"/>
  <c r="L19" i="39"/>
  <c r="P22" i="39"/>
  <c r="J38" i="39"/>
  <c r="P63" i="39"/>
  <c r="P104" i="39" s="1"/>
  <c r="L105" i="39" l="1"/>
  <c r="J105" i="39"/>
  <c r="P38" i="39"/>
  <c r="P105" i="39" s="1"/>
  <c r="E11" i="11"/>
  <c r="G19" i="11"/>
  <c r="G11" i="11"/>
  <c r="G15" i="11" s="1"/>
  <c r="C32" i="12"/>
  <c r="E32" i="12"/>
  <c r="G21" i="11" l="1"/>
  <c r="E19" i="11" l="1"/>
  <c r="E15" i="11" l="1"/>
  <c r="E37" i="6" l="1"/>
  <c r="E33" i="6"/>
  <c r="E23" i="6"/>
  <c r="E15" i="6"/>
  <c r="F23" i="8"/>
  <c r="F16" i="8"/>
  <c r="E38" i="6" l="1"/>
  <c r="E41" i="6" s="1"/>
  <c r="F25" i="8"/>
  <c r="F29" i="8" s="1"/>
  <c r="E24" i="6"/>
  <c r="E52" i="12" l="1"/>
  <c r="E47" i="12"/>
  <c r="E41" i="12"/>
  <c r="E23" i="12"/>
  <c r="E16" i="12"/>
  <c r="E53" i="12" l="1"/>
  <c r="E42" i="12"/>
  <c r="E24" i="12"/>
  <c r="E55" i="12" l="1"/>
  <c r="E57" i="12" s="1"/>
  <c r="E21" i="11" l="1"/>
  <c r="G33" i="6" l="1"/>
  <c r="C52" i="12"/>
  <c r="C47" i="12"/>
  <c r="C41" i="12"/>
  <c r="C23" i="12"/>
  <c r="C16" i="12"/>
  <c r="H23" i="8"/>
  <c r="H16" i="8"/>
  <c r="G37" i="6"/>
  <c r="G23" i="6"/>
  <c r="G15" i="6"/>
  <c r="C24" i="12" l="1"/>
  <c r="C42" i="12"/>
  <c r="C53" i="12"/>
  <c r="H25" i="8"/>
  <c r="H29" i="8" s="1"/>
  <c r="G24" i="6"/>
  <c r="G38" i="6"/>
  <c r="G41" i="6" s="1"/>
  <c r="C55" i="12" l="1"/>
  <c r="C57" i="12" s="1"/>
</calcChain>
</file>

<file path=xl/sharedStrings.xml><?xml version="1.0" encoding="utf-8"?>
<sst xmlns="http://schemas.openxmlformats.org/spreadsheetml/2006/main" count="283" uniqueCount="200">
  <si>
    <t>Municipality of Mapandan</t>
  </si>
  <si>
    <t>ASSETS</t>
  </si>
  <si>
    <t>Current Assets</t>
  </si>
  <si>
    <t>Cash and Cash Equivalents</t>
  </si>
  <si>
    <t>P</t>
  </si>
  <si>
    <t>Investments</t>
  </si>
  <si>
    <t>Receivables</t>
  </si>
  <si>
    <t>Inventories</t>
  </si>
  <si>
    <t>Prepayments and Deferred Charges</t>
  </si>
  <si>
    <t>Total Current Assets</t>
  </si>
  <si>
    <t>Non-Current Assets</t>
  </si>
  <si>
    <t>Investment Property</t>
  </si>
  <si>
    <t xml:space="preserve">Property, Plant and Equipment </t>
  </si>
  <si>
    <t>Biological Assets</t>
  </si>
  <si>
    <t>Intangible Assets</t>
  </si>
  <si>
    <t>Total Non-Current Assets</t>
  </si>
  <si>
    <t>Total Assets</t>
  </si>
  <si>
    <t>LIABILITIES</t>
  </si>
  <si>
    <t>Current Liabilities</t>
  </si>
  <si>
    <t>Financial Liabilities</t>
  </si>
  <si>
    <t>Inter-Agency Payables</t>
  </si>
  <si>
    <t>Intra-Agency Payables</t>
  </si>
  <si>
    <t>Trust Liabilities</t>
  </si>
  <si>
    <t>Deferred Credits/Unearned Income</t>
  </si>
  <si>
    <t>Total Current Liabilities</t>
  </si>
  <si>
    <t>Non-Current Liabilities</t>
  </si>
  <si>
    <t>Other Payables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</si>
  <si>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</si>
  <si>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</si>
  <si>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</si>
  <si>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</si>
  <si>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</si>
  <si>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Revenue</t>
  </si>
  <si>
    <t>Tax Revenue</t>
  </si>
  <si>
    <t>Share from Internal Revenue Collections</t>
  </si>
  <si>
    <t>Other Share from National Taxes</t>
  </si>
  <si>
    <t>Service and Business Income</t>
  </si>
  <si>
    <t>Shares, Grants and Donations</t>
  </si>
  <si>
    <t>Gains</t>
  </si>
  <si>
    <t>Other Income</t>
  </si>
  <si>
    <t>Total Revenue</t>
  </si>
  <si>
    <t>Less: Current Operating Expenses</t>
  </si>
  <si>
    <t>Personnel Services</t>
  </si>
  <si>
    <t>Maintenance and Other Operating Expenses</t>
  </si>
  <si>
    <t>Non-cash Expenses</t>
  </si>
  <si>
    <t>Financial Expenses</t>
  </si>
  <si>
    <t>Current Operating Expenses</t>
  </si>
  <si>
    <t>Surplus (Deficit) from Current Operation</t>
  </si>
  <si>
    <t xml:space="preserve">Add (Deduct): </t>
  </si>
  <si>
    <t xml:space="preserve">     Transfers, Assistance and Subsidy From</t>
  </si>
  <si>
    <t xml:space="preserve">     Transfers, Assistance and Subsidy To</t>
  </si>
  <si>
    <t>Surplus(Deficit) for the period</t>
  </si>
  <si>
    <t>Add (Deduct)</t>
  </si>
  <si>
    <t>Change in Accounting Policy</t>
  </si>
  <si>
    <t>Restated Balance</t>
  </si>
  <si>
    <t>Add (Deduct) Changes in net assets/equity during the year</t>
  </si>
  <si>
    <t>Surplus (Deficit) for the period</t>
  </si>
  <si>
    <t>Total recognized revenue and expenses for the period</t>
  </si>
  <si>
    <t>Cash Flows from Operating Activities</t>
  </si>
  <si>
    <t>Cash Inflows</t>
  </si>
  <si>
    <t xml:space="preserve">     Collection from taxpayers</t>
  </si>
  <si>
    <t xml:space="preserve">     Share from Internal Revenue Allotment</t>
  </si>
  <si>
    <t xml:space="preserve">     Receipts from business/service income</t>
  </si>
  <si>
    <t xml:space="preserve">     Interest Income</t>
  </si>
  <si>
    <t xml:space="preserve">     Dividend Income </t>
  </si>
  <si>
    <t xml:space="preserve">     Other Receipts</t>
  </si>
  <si>
    <t xml:space="preserve">    Total Cash Inflows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</si>
  <si>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</si>
  <si>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</si>
  <si>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</si>
  <si>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</si>
  <si>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Interest Expense</t>
  </si>
  <si>
    <t xml:space="preserve">    Other Expenses</t>
  </si>
  <si>
    <t xml:space="preserve">    Total Cash Outflows</t>
  </si>
  <si>
    <t>Net Cash Flows from Operating Activities</t>
  </si>
  <si>
    <t>Cash Flows from Investing Activities</t>
  </si>
  <si>
    <t xml:space="preserve">Cash Inflows </t>
  </si>
  <si>
    <t xml:space="preserve">     Proceeds from Sale of Investment Property</t>
  </si>
  <si>
    <t xml:space="preserve">     Proceeds from Sale/Disposal of Property, Plant and </t>
  </si>
  <si>
    <t xml:space="preserve">            Equipment</t>
  </si>
  <si>
    <t xml:space="preserve">     Proceeds from Sale of Non-Current Investments</t>
  </si>
  <si>
    <t xml:space="preserve">     Collection of Principal on loans to other entities</t>
  </si>
  <si>
    <t xml:space="preserve">     Total Cash Inflows</t>
  </si>
  <si>
    <t xml:space="preserve">    Purchase/Construction of Investment Property</t>
  </si>
  <si>
    <t xml:space="preserve">    Investment</t>
  </si>
  <si>
    <t xml:space="preserve">    Purchase of Bearer Biological Assets</t>
  </si>
  <si>
    <t xml:space="preserve">    Purchase of Intangible Assets</t>
  </si>
  <si>
    <t xml:space="preserve">    Grant of Loans</t>
  </si>
  <si>
    <t>Net Cash Flows from  Investing Activities</t>
  </si>
  <si>
    <t>Cash Flows from Financing Activities</t>
  </si>
  <si>
    <t xml:space="preserve">     Proceeds from Issuance of Bonds</t>
  </si>
  <si>
    <t xml:space="preserve">     Proceeds from Loans</t>
  </si>
  <si>
    <t xml:space="preserve">    Payment of Long-Term Liabilities</t>
  </si>
  <si>
    <t xml:space="preserve">    Retirement/Redemption of debt securities</t>
  </si>
  <si>
    <t xml:space="preserve">    Payment of loan amortization</t>
  </si>
  <si>
    <t>Net Cash Flows from Financing Activities</t>
  </si>
  <si>
    <t xml:space="preserve">Total Cash Provided by Operating, Investing and </t>
  </si>
  <si>
    <t xml:space="preserve">        Financing Activities</t>
  </si>
  <si>
    <t>Add: Cash at the Beginning of the year</t>
  </si>
  <si>
    <t>Cash Balance at the End of the Year</t>
  </si>
  <si>
    <t>Consolidated Statement of  Financial Performance</t>
  </si>
  <si>
    <t>Consolidated Statement of  Financial Position</t>
  </si>
  <si>
    <t>Consolidated Statement of Changes in Net Assets/Equity</t>
  </si>
  <si>
    <t>Consolidated Statement of Cash Flows</t>
  </si>
  <si>
    <t>NOTE</t>
  </si>
  <si>
    <t>6</t>
  </si>
  <si>
    <t>7</t>
  </si>
  <si>
    <t>5</t>
  </si>
  <si>
    <t>8</t>
  </si>
  <si>
    <t>9</t>
  </si>
  <si>
    <t>10</t>
  </si>
  <si>
    <t>11</t>
  </si>
  <si>
    <t xml:space="preserve">  Total</t>
  </si>
  <si>
    <t>Economic Services</t>
  </si>
  <si>
    <t xml:space="preserve">Social Services and Social Welfare   </t>
  </si>
  <si>
    <t>Housing and Community Development</t>
  </si>
  <si>
    <t>Labor and Employment</t>
  </si>
  <si>
    <t>Health, Nutrition and Population Control</t>
  </si>
  <si>
    <t>Education</t>
  </si>
  <si>
    <t>General Public Services</t>
  </si>
  <si>
    <t>Capital Outlay</t>
  </si>
  <si>
    <t xml:space="preserve">  Others</t>
  </si>
  <si>
    <t xml:space="preserve">  Allocation for Senior Citizens and PWD</t>
  </si>
  <si>
    <t xml:space="preserve">  Share from National Wealth</t>
  </si>
  <si>
    <t xml:space="preserve">  20% Development Fund</t>
  </si>
  <si>
    <t xml:space="preserve">  LDRRMF</t>
  </si>
  <si>
    <t>Amortization</t>
  </si>
  <si>
    <t>Financial Expense</t>
  </si>
  <si>
    <t>Debt Service</t>
  </si>
  <si>
    <t>Other Purposes:</t>
  </si>
  <si>
    <t>Social Services and Social Welfare</t>
  </si>
  <si>
    <t>Expenditures</t>
  </si>
  <si>
    <t>Total Revenues and Receipts</t>
  </si>
  <si>
    <t>Receipts from Borrowings</t>
  </si>
  <si>
    <t>C.</t>
  </si>
  <si>
    <t>c. Proceeds from Collections of Loans Receivable</t>
  </si>
  <si>
    <t>b. Sale of  Investments</t>
  </si>
  <si>
    <t>a. Sale of Capital Assets</t>
  </si>
  <si>
    <t>Sale of Capital Assets</t>
  </si>
  <si>
    <t>Capital /Investment Receipts</t>
  </si>
  <si>
    <t>6.</t>
  </si>
  <si>
    <t>Inter-local Transfer</t>
  </si>
  <si>
    <t>5.</t>
  </si>
  <si>
    <t>b. Other Subsidy Income</t>
  </si>
  <si>
    <t>a. Grants and Donations</t>
  </si>
  <si>
    <t>Other Receipts</t>
  </si>
  <si>
    <t>4.</t>
  </si>
  <si>
    <t>c. Share from National Wealth</t>
  </si>
  <si>
    <t>b. Share from EVAT</t>
  </si>
  <si>
    <t>a. Share from Ecozone</t>
  </si>
  <si>
    <t>Other Shares from National Tax Collections</t>
  </si>
  <si>
    <t>3.</t>
  </si>
  <si>
    <t>2.</t>
  </si>
  <si>
    <t>Share from the National Internal Revenue Taxes (IRA)</t>
  </si>
  <si>
    <t>1.</t>
  </si>
  <si>
    <t>External Sources</t>
  </si>
  <si>
    <t>B.</t>
  </si>
  <si>
    <t>Total Non-Tax Revenue</t>
  </si>
  <si>
    <t>c. Other Income and Receipts</t>
  </si>
  <si>
    <t>b. Business Income</t>
  </si>
  <si>
    <t>a. Service Income</t>
  </si>
  <si>
    <t>Non-Tax Revenue</t>
  </si>
  <si>
    <t>Total Tax Revenue</t>
  </si>
  <si>
    <t>c. Other Local Taxes</t>
  </si>
  <si>
    <t>b. Tax Revenue – Goods and Services</t>
  </si>
  <si>
    <t xml:space="preserve">a. Tax Revenue- Property </t>
  </si>
  <si>
    <t xml:space="preserve">Local Sources </t>
  </si>
  <si>
    <t>A.</t>
  </si>
  <si>
    <t>Final</t>
  </si>
  <si>
    <t>Original</t>
  </si>
  <si>
    <t xml:space="preserve">Difference Final Budget and Actual </t>
  </si>
  <si>
    <t>Actual Amounts</t>
  </si>
  <si>
    <t>Difference Original and Final Budget</t>
  </si>
  <si>
    <t>Budgeted Amounts</t>
  </si>
  <si>
    <t>Particulars</t>
  </si>
  <si>
    <t>Share from GOCCs (Share from PCSO)</t>
  </si>
  <si>
    <t xml:space="preserve">  Continuing Appropriations</t>
  </si>
  <si>
    <t>Health, Nutrition and Population Control (Other MOOE)</t>
  </si>
  <si>
    <t xml:space="preserve">Add (Deduct) Transfer to registry of Public Infrastructures </t>
  </si>
  <si>
    <t>d. Share from PCSO</t>
  </si>
  <si>
    <t xml:space="preserve">General Public Services </t>
  </si>
  <si>
    <t>Others Special Purpose Appropriations</t>
  </si>
  <si>
    <t>Adjustments</t>
  </si>
  <si>
    <t>Adjusted Beginning Balance</t>
  </si>
  <si>
    <t>Prior Period Errors</t>
  </si>
  <si>
    <t>Adjustment of net revenue recognized directly in net assets/equity</t>
  </si>
  <si>
    <t>Balance at January 1, 2017</t>
  </si>
  <si>
    <t>For the Year Ended December 31, 2018</t>
  </si>
  <si>
    <t>(With Comparative Figures FY 2017)</t>
  </si>
  <si>
    <t>As at December 31, 2018</t>
  </si>
  <si>
    <t>For the Period Ended December 31, 2018</t>
  </si>
  <si>
    <t>Note</t>
  </si>
  <si>
    <t>4</t>
  </si>
  <si>
    <t>19, 20</t>
  </si>
  <si>
    <t>(See Accompanying Notes to Financial Statements)</t>
  </si>
  <si>
    <t>Balance at December 31, 2018</t>
  </si>
  <si>
    <t xml:space="preserve">    Purchase/Construction of Property, Plant</t>
  </si>
  <si>
    <t xml:space="preserve">        and Equipment</t>
  </si>
  <si>
    <t>Condensed Statement of Comparison of Budget and Actual Amounts - General Fund And SEF</t>
  </si>
  <si>
    <t>16-18,21-22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</si>
</sst>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8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32">
    <xf numFmtId="0" fontId="0" fillId="0" borderId="0" xfId="0"/>
    <xf numFmtId="0" fontId="4" fillId="0" borderId="0" xfId="0" applyFont="1"/>
    <xf numFmtId="0" fontId="4" fillId="0" borderId="0" xfId="0" applyFont="1" applyAlignment="1"/>
    <xf numFmtId="49" fontId="5" fillId="0" borderId="0" xfId="0" applyNumberFormat="1" applyFont="1" applyAlignment="1">
      <alignment horizontal="center" vertical="center" wrapText="1"/>
    </xf>
    <xf numFmtId="0" fontId="3" fillId="0" borderId="0" xfId="0" applyFont="1"/>
    <xf numFmtId="49" fontId="6" fillId="0" borderId="0" xfId="0" applyNumberFormat="1" applyFont="1" applyAlignment="1">
      <alignment horizontal="center" vertical="center"/>
    </xf>
    <xf numFmtId="43" fontId="4" fillId="0" borderId="0" xfId="1" applyFont="1"/>
    <xf numFmtId="0" fontId="7" fillId="0" borderId="0" xfId="0" applyFont="1"/>
    <xf numFmtId="49" fontId="8" fillId="0" borderId="0" xfId="0" applyNumberFormat="1" applyFont="1" applyAlignment="1">
      <alignment horizontal="center" vertical="center"/>
    </xf>
    <xf numFmtId="43" fontId="4" fillId="0" borderId="0" xfId="1" applyFont="1" applyBorder="1"/>
    <xf numFmtId="49" fontId="5" fillId="0" borderId="0" xfId="0" applyNumberFormat="1" applyFont="1" applyAlignment="1">
      <alignment horizontal="center" vertical="center"/>
    </xf>
    <xf numFmtId="43" fontId="3" fillId="0" borderId="1" xfId="1" applyFont="1" applyBorder="1"/>
    <xf numFmtId="0" fontId="3" fillId="0" borderId="2" xfId="0" applyFont="1" applyBorder="1"/>
    <xf numFmtId="43" fontId="3" fillId="0" borderId="2" xfId="1" applyFont="1" applyBorder="1"/>
    <xf numFmtId="0" fontId="4" fillId="0" borderId="0" xfId="0" applyFont="1" applyBorder="1"/>
    <xf numFmtId="0" fontId="4" fillId="0" borderId="3" xfId="0" applyFont="1" applyBorder="1"/>
    <xf numFmtId="43" fontId="4" fillId="0" borderId="3" xfId="1" applyFont="1" applyBorder="1"/>
    <xf numFmtId="49" fontId="9" fillId="0" borderId="0" xfId="16" applyNumberFormat="1" applyFont="1"/>
    <xf numFmtId="0" fontId="6" fillId="0" borderId="0" xfId="16" applyFont="1" applyAlignment="1">
      <alignment horizontal="center"/>
    </xf>
    <xf numFmtId="43" fontId="6" fillId="0" borderId="0" xfId="7" applyFont="1"/>
    <xf numFmtId="49" fontId="6" fillId="0" borderId="0" xfId="16" applyNumberFormat="1" applyFont="1"/>
    <xf numFmtId="49" fontId="4" fillId="0" borderId="0" xfId="0" applyNumberFormat="1" applyFont="1"/>
    <xf numFmtId="0" fontId="3" fillId="0" borderId="0" xfId="0" applyFont="1" applyBorder="1"/>
    <xf numFmtId="0" fontId="6" fillId="0" borderId="0" xfId="16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3" fontId="3" fillId="0" borderId="0" xfId="1" applyFont="1"/>
    <xf numFmtId="0" fontId="6" fillId="0" borderId="0" xfId="0" applyFont="1"/>
    <xf numFmtId="0" fontId="9" fillId="0" borderId="0" xfId="16" applyFont="1"/>
    <xf numFmtId="0" fontId="6" fillId="0" borderId="0" xfId="16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43" fontId="4" fillId="0" borderId="2" xfId="1" applyFont="1" applyBorder="1"/>
    <xf numFmtId="0" fontId="3" fillId="0" borderId="0" xfId="0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/>
    <xf numFmtId="0" fontId="3" fillId="0" borderId="3" xfId="0" applyFont="1" applyBorder="1"/>
    <xf numFmtId="43" fontId="3" fillId="0" borderId="3" xfId="1" applyFont="1" applyBorder="1"/>
    <xf numFmtId="43" fontId="4" fillId="0" borderId="2" xfId="1" applyFont="1" applyFill="1" applyBorder="1"/>
    <xf numFmtId="49" fontId="3" fillId="0" borderId="4" xfId="1" applyNumberFormat="1" applyFont="1" applyFill="1" applyBorder="1"/>
    <xf numFmtId="49" fontId="3" fillId="0" borderId="0" xfId="0" applyNumberFormat="1" applyFont="1"/>
    <xf numFmtId="43" fontId="3" fillId="0" borderId="0" xfId="1" applyFont="1" applyFill="1"/>
    <xf numFmtId="43" fontId="3" fillId="0" borderId="4" xfId="1" applyFont="1" applyFill="1" applyBorder="1"/>
    <xf numFmtId="43" fontId="4" fillId="0" borderId="0" xfId="1" applyFont="1" applyFill="1"/>
    <xf numFmtId="43" fontId="3" fillId="0" borderId="2" xfId="1" applyFont="1" applyFill="1" applyBorder="1"/>
    <xf numFmtId="49" fontId="4" fillId="0" borderId="2" xfId="0" applyNumberFormat="1" applyFont="1" applyBorder="1"/>
    <xf numFmtId="0" fontId="4" fillId="0" borderId="0" xfId="0" applyFont="1" applyFill="1"/>
    <xf numFmtId="0" fontId="4" fillId="0" borderId="0" xfId="0" applyFont="1" applyFill="1" applyBorder="1"/>
    <xf numFmtId="43" fontId="3" fillId="0" borderId="0" xfId="1" applyFont="1" applyFill="1" applyBorder="1"/>
    <xf numFmtId="43" fontId="4" fillId="0" borderId="0" xfId="1" applyFont="1" applyFill="1" applyBorder="1"/>
    <xf numFmtId="49" fontId="3" fillId="0" borderId="0" xfId="1" applyNumberFormat="1" applyFont="1" applyFill="1" applyBorder="1"/>
    <xf numFmtId="43" fontId="4" fillId="0" borderId="0" xfId="0" applyNumberFormat="1" applyFont="1"/>
    <xf numFmtId="0" fontId="5" fillId="0" borderId="0" xfId="16" applyFont="1" applyAlignment="1"/>
    <xf numFmtId="0" fontId="6" fillId="0" borderId="0" xfId="16" applyFont="1" applyAlignment="1"/>
    <xf numFmtId="49" fontId="4" fillId="0" borderId="0" xfId="0" applyNumberFormat="1" applyFont="1" applyBorder="1"/>
    <xf numFmtId="49" fontId="3" fillId="0" borderId="0" xfId="0" applyNumberFormat="1" applyFont="1" applyBorder="1"/>
    <xf numFmtId="0" fontId="9" fillId="0" borderId="0" xfId="16" applyFont="1" applyBorder="1"/>
    <xf numFmtId="0" fontId="6" fillId="0" borderId="0" xfId="16" applyFont="1" applyBorder="1"/>
    <xf numFmtId="0" fontId="6" fillId="0" borderId="0" xfId="16" applyFont="1" applyBorder="1" applyAlignment="1"/>
    <xf numFmtId="43" fontId="4" fillId="0" borderId="0" xfId="1" applyFont="1" applyFill="1" applyAlignment="1">
      <alignment horizontal="left"/>
    </xf>
    <xf numFmtId="0" fontId="3" fillId="0" borderId="0" xfId="0" applyFont="1" applyFill="1"/>
    <xf numFmtId="0" fontId="4" fillId="0" borderId="0" xfId="0" quotePrefix="1" applyFont="1" applyFill="1"/>
    <xf numFmtId="0" fontId="4" fillId="0" borderId="5" xfId="0" applyFont="1" applyFill="1" applyBorder="1"/>
    <xf numFmtId="43" fontId="4" fillId="0" borderId="5" xfId="1" applyFont="1" applyFill="1" applyBorder="1"/>
    <xf numFmtId="0" fontId="3" fillId="0" borderId="5" xfId="0" applyFont="1" applyFill="1" applyBorder="1"/>
    <xf numFmtId="43" fontId="3" fillId="0" borderId="5" xfId="1" applyFont="1" applyFill="1" applyBorder="1"/>
    <xf numFmtId="43" fontId="4" fillId="0" borderId="0" xfId="0" applyNumberFormat="1" applyFont="1" applyFill="1"/>
    <xf numFmtId="0" fontId="9" fillId="0" borderId="0" xfId="16" applyFont="1" applyFill="1"/>
    <xf numFmtId="43" fontId="6" fillId="0" borderId="0" xfId="7" applyFont="1" applyFill="1"/>
    <xf numFmtId="0" fontId="6" fillId="0" borderId="0" xfId="16" applyFont="1" applyFill="1"/>
    <xf numFmtId="0" fontId="6" fillId="0" borderId="0" xfId="16" applyFont="1" applyAlignment="1">
      <alignment horizontal="center"/>
    </xf>
    <xf numFmtId="0" fontId="6" fillId="0" borderId="0" xfId="16" applyFont="1" applyFill="1" applyAlignment="1">
      <alignment horizontal="center"/>
    </xf>
    <xf numFmtId="0" fontId="6" fillId="0" borderId="0" xfId="16" applyFont="1" applyAlignment="1">
      <alignment horizontal="center"/>
    </xf>
    <xf numFmtId="43" fontId="6" fillId="0" borderId="0" xfId="1" applyFont="1" applyFill="1"/>
    <xf numFmtId="164" fontId="4" fillId="0" borderId="0" xfId="1" applyNumberFormat="1" applyFont="1" applyFill="1"/>
    <xf numFmtId="164" fontId="4" fillId="0" borderId="0" xfId="1" applyNumberFormat="1" applyFont="1" applyFill="1" applyAlignment="1">
      <alignment horizontal="left"/>
    </xf>
    <xf numFmtId="164" fontId="4" fillId="0" borderId="5" xfId="1" applyNumberFormat="1" applyFont="1" applyFill="1" applyBorder="1"/>
    <xf numFmtId="164" fontId="3" fillId="0" borderId="5" xfId="1" applyNumberFormat="1" applyFont="1" applyFill="1" applyBorder="1"/>
    <xf numFmtId="164" fontId="4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left"/>
    </xf>
    <xf numFmtId="164" fontId="9" fillId="0" borderId="0" xfId="1" applyNumberFormat="1" applyFont="1" applyFill="1"/>
    <xf numFmtId="164" fontId="6" fillId="0" borderId="0" xfId="1" applyNumberFormat="1" applyFont="1" applyFill="1" applyAlignment="1">
      <alignment horizontal="center"/>
    </xf>
    <xf numFmtId="164" fontId="6" fillId="0" borderId="0" xfId="1" applyNumberFormat="1" applyFont="1" applyFill="1"/>
    <xf numFmtId="0" fontId="6" fillId="0" borderId="0" xfId="0" applyFont="1" applyAlignment="1"/>
    <xf numFmtId="0" fontId="6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43" fontId="6" fillId="0" borderId="0" xfId="1" applyFont="1"/>
    <xf numFmtId="0" fontId="8" fillId="0" borderId="0" xfId="0" applyFont="1"/>
    <xf numFmtId="43" fontId="6" fillId="0" borderId="0" xfId="1" applyFont="1" applyBorder="1"/>
    <xf numFmtId="0" fontId="5" fillId="0" borderId="0" xfId="0" applyFont="1" applyBorder="1"/>
    <xf numFmtId="43" fontId="5" fillId="0" borderId="1" xfId="1" applyFont="1" applyBorder="1"/>
    <xf numFmtId="43" fontId="5" fillId="0" borderId="2" xfId="1" applyFont="1" applyBorder="1"/>
    <xf numFmtId="43" fontId="6" fillId="0" borderId="3" xfId="1" applyFont="1" applyBorder="1"/>
    <xf numFmtId="49" fontId="6" fillId="0" borderId="0" xfId="0" applyNumberFormat="1" applyFont="1"/>
    <xf numFmtId="0" fontId="3" fillId="0" borderId="6" xfId="0" applyFont="1" applyFill="1" applyBorder="1"/>
    <xf numFmtId="43" fontId="3" fillId="0" borderId="6" xfId="1" applyFont="1" applyFill="1" applyBorder="1"/>
    <xf numFmtId="164" fontId="3" fillId="0" borderId="6" xfId="1" applyNumberFormat="1" applyFont="1" applyFill="1" applyBorder="1"/>
    <xf numFmtId="43" fontId="5" fillId="0" borderId="0" xfId="1" applyFont="1" applyBorder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6" applyFont="1" applyAlignment="1">
      <alignment horizontal="center"/>
    </xf>
    <xf numFmtId="0" fontId="6" fillId="0" borderId="0" xfId="16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3" fontId="3" fillId="0" borderId="0" xfId="1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16" applyFont="1" applyFill="1" applyAlignment="1">
      <alignment horizontal="center"/>
    </xf>
    <xf numFmtId="164" fontId="5" fillId="0" borderId="0" xfId="1" applyNumberFormat="1" applyFont="1" applyFill="1" applyAlignment="1">
      <alignment horizontal="center"/>
    </xf>
    <xf numFmtId="0" fontId="6" fillId="0" borderId="0" xfId="16" applyFont="1" applyFill="1" applyAlignment="1">
      <alignment horizontal="center"/>
    </xf>
    <xf numFmtId="164" fontId="6" fillId="0" borderId="0" xfId="1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43" fontId="3" fillId="0" borderId="0" xfId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 wrapText="1"/>
    </xf>
    <xf numFmtId="164" fontId="3" fillId="0" borderId="3" xfId="1" applyNumberFormat="1" applyFont="1" applyFill="1" applyBorder="1" applyAlignment="1">
      <alignment horizontal="center" wrapText="1"/>
    </xf>
    <xf numFmtId="43" fontId="3" fillId="0" borderId="3" xfId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</cellXfs>
  <cellStyles count="28">
    <cellStyle name="Comma" xfId="1" builtinId="3"/>
    <cellStyle name="Comma 2" xfId="2"/>
    <cellStyle name="Comma 2 2" xfId="3"/>
    <cellStyle name="Comma 2 2 2" xfId="21"/>
    <cellStyle name="Comma 2 3" xfId="4"/>
    <cellStyle name="Comma 2 3 2" xfId="22"/>
    <cellStyle name="Comma 2 4" xfId="5"/>
    <cellStyle name="Comma 2 4 2" xfId="23"/>
    <cellStyle name="Comma 2 5" xfId="6"/>
    <cellStyle name="Comma 2 5 2" xfId="24"/>
    <cellStyle name="Comma 2 6" xfId="20"/>
    <cellStyle name="Comma 3" xfId="7"/>
    <cellStyle name="Comma 3 2" xfId="25"/>
    <cellStyle name="Comma 4" xfId="8"/>
    <cellStyle name="Comma 4 2" xfId="26"/>
    <cellStyle name="Comma 5" xfId="9"/>
    <cellStyle name="Comma 5 2" xfId="27"/>
    <cellStyle name="Comma 6" xfId="19"/>
    <cellStyle name="Normal" xfId="0" builtinId="0"/>
    <cellStyle name="Normal 2" xfId="10"/>
    <cellStyle name="Normal 2 2" xfId="11"/>
    <cellStyle name="Normal 2 2 2" xfId="12"/>
    <cellStyle name="Normal 2 3" xfId="13"/>
    <cellStyle name="Normal 2 4" xfId="14"/>
    <cellStyle name="Normal 2 5" xfId="15"/>
    <cellStyle name="Normal 3" xfId="16"/>
    <cellStyle name="Normal 3 2" xfId="17"/>
    <cellStyle name="Normal 4 2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zoomScaleNormal="100" zoomScaleSheetLayoutView="85" workbookViewId="0">
      <selection sqref="A1:G1"/>
    </sheetView>
  </sheetViews>
  <sheetFormatPr defaultColWidth="9.109375" defaultRowHeight="15.6" x14ac:dyDescent="0.3"/>
  <cols>
    <col min="1" max="1" width="5.5546875" style="30" customWidth="1"/>
    <col min="2" max="2" width="34.33203125" style="30" customWidth="1"/>
    <col min="3" max="3" width="6.33203125" style="98" customWidth="1"/>
    <col min="4" max="4" width="2.6640625" style="90" customWidth="1"/>
    <col min="5" max="5" width="19" style="91" customWidth="1"/>
    <col min="6" max="6" width="2.109375" style="90" customWidth="1"/>
    <col min="7" max="7" width="18.44140625" style="91" customWidth="1"/>
    <col min="8" max="8" width="12.88671875" style="30" bestFit="1" customWidth="1"/>
    <col min="9" max="16384" width="9.109375" style="30"/>
  </cols>
  <sheetData>
    <row r="1" spans="1:8" x14ac:dyDescent="0.3">
      <c r="A1" s="107" t="s">
        <v>0</v>
      </c>
      <c r="B1" s="107"/>
      <c r="C1" s="107"/>
      <c r="D1" s="107"/>
      <c r="E1" s="107"/>
      <c r="F1" s="107"/>
      <c r="G1" s="107"/>
    </row>
    <row r="2" spans="1:8" x14ac:dyDescent="0.3">
      <c r="A2" s="107" t="s">
        <v>101</v>
      </c>
      <c r="B2" s="107"/>
      <c r="C2" s="107"/>
      <c r="D2" s="107"/>
      <c r="E2" s="107"/>
      <c r="F2" s="107"/>
      <c r="G2" s="107"/>
    </row>
    <row r="3" spans="1:8" x14ac:dyDescent="0.3">
      <c r="A3" s="107" t="s">
        <v>189</v>
      </c>
      <c r="B3" s="107"/>
      <c r="C3" s="107"/>
      <c r="D3" s="107"/>
      <c r="E3" s="107"/>
      <c r="F3" s="107"/>
      <c r="G3" s="107"/>
    </row>
    <row r="4" spans="1:8" ht="16.5" customHeight="1" x14ac:dyDescent="0.3">
      <c r="A4" s="110" t="s">
        <v>188</v>
      </c>
      <c r="B4" s="110"/>
      <c r="C4" s="110"/>
      <c r="D4" s="110"/>
      <c r="E4" s="110"/>
      <c r="F4" s="110"/>
      <c r="G4" s="110"/>
      <c r="H4" s="87"/>
    </row>
    <row r="5" spans="1:8" ht="16.5" customHeight="1" x14ac:dyDescent="0.3">
      <c r="A5" s="103"/>
      <c r="B5" s="103"/>
      <c r="C5" s="103"/>
      <c r="D5" s="103"/>
      <c r="E5" s="103"/>
      <c r="F5" s="103"/>
      <c r="G5" s="103"/>
      <c r="H5" s="87"/>
    </row>
    <row r="7" spans="1:8" s="88" customFormat="1" ht="12.75" customHeight="1" x14ac:dyDescent="0.3">
      <c r="C7" s="3" t="s">
        <v>191</v>
      </c>
      <c r="D7" s="109">
        <v>2018</v>
      </c>
      <c r="E7" s="109"/>
      <c r="F7" s="108">
        <v>2017</v>
      </c>
      <c r="G7" s="108"/>
    </row>
    <row r="8" spans="1:8" x14ac:dyDescent="0.3">
      <c r="A8" s="89" t="s">
        <v>1</v>
      </c>
      <c r="C8" s="5"/>
    </row>
    <row r="9" spans="1:8" ht="16.2" x14ac:dyDescent="0.35">
      <c r="B9" s="92" t="s">
        <v>2</v>
      </c>
      <c r="C9" s="8"/>
    </row>
    <row r="10" spans="1:8" x14ac:dyDescent="0.3">
      <c r="B10" s="30" t="s">
        <v>3</v>
      </c>
      <c r="C10" s="5" t="s">
        <v>192</v>
      </c>
      <c r="D10" s="90" t="s">
        <v>4</v>
      </c>
      <c r="E10" s="93">
        <v>46569847.279999994</v>
      </c>
      <c r="G10" s="93">
        <v>28172989.519999996</v>
      </c>
    </row>
    <row r="11" spans="1:8" x14ac:dyDescent="0.3">
      <c r="B11" s="30" t="s">
        <v>5</v>
      </c>
      <c r="C11" s="5"/>
      <c r="E11" s="93">
        <v>0</v>
      </c>
      <c r="G11" s="93">
        <v>0</v>
      </c>
    </row>
    <row r="12" spans="1:8" x14ac:dyDescent="0.3">
      <c r="B12" s="30" t="s">
        <v>6</v>
      </c>
      <c r="C12" s="5" t="s">
        <v>105</v>
      </c>
      <c r="E12" s="93">
        <v>3222841.1200000006</v>
      </c>
      <c r="G12" s="93">
        <v>4121329.4000000004</v>
      </c>
    </row>
    <row r="13" spans="1:8" x14ac:dyDescent="0.3">
      <c r="B13" s="30" t="s">
        <v>7</v>
      </c>
      <c r="C13" s="5" t="s">
        <v>106</v>
      </c>
      <c r="E13" s="93">
        <v>112897.25</v>
      </c>
      <c r="G13" s="93">
        <v>113321.38</v>
      </c>
    </row>
    <row r="14" spans="1:8" x14ac:dyDescent="0.3">
      <c r="B14" s="30" t="s">
        <v>8</v>
      </c>
      <c r="C14" s="5"/>
      <c r="E14" s="93">
        <v>0</v>
      </c>
      <c r="G14" s="93">
        <v>0</v>
      </c>
    </row>
    <row r="15" spans="1:8" s="89" customFormat="1" ht="16.2" thickBot="1" x14ac:dyDescent="0.35">
      <c r="B15" s="89" t="s">
        <v>9</v>
      </c>
      <c r="C15" s="10"/>
      <c r="D15" s="94"/>
      <c r="E15" s="95">
        <f>SUM(E10:E14)</f>
        <v>49905585.649999991</v>
      </c>
      <c r="F15" s="94"/>
      <c r="G15" s="95">
        <f>SUM(G10:G14)</f>
        <v>32407640.299999993</v>
      </c>
    </row>
    <row r="16" spans="1:8" ht="16.2" x14ac:dyDescent="0.35">
      <c r="B16" s="92" t="s">
        <v>10</v>
      </c>
      <c r="C16" s="8"/>
    </row>
    <row r="17" spans="1:7" x14ac:dyDescent="0.3">
      <c r="B17" s="30" t="s">
        <v>5</v>
      </c>
      <c r="C17" s="5" t="s">
        <v>107</v>
      </c>
      <c r="E17" s="93">
        <v>37074.910000000003</v>
      </c>
      <c r="G17" s="93">
        <v>37074.910000000003</v>
      </c>
    </row>
    <row r="18" spans="1:7" x14ac:dyDescent="0.3">
      <c r="B18" s="30" t="s">
        <v>6</v>
      </c>
      <c r="C18" s="5" t="s">
        <v>105</v>
      </c>
      <c r="E18" s="93">
        <v>794640.62</v>
      </c>
      <c r="G18" s="93">
        <v>672382.48</v>
      </c>
    </row>
    <row r="19" spans="1:7" x14ac:dyDescent="0.3">
      <c r="B19" s="30" t="s">
        <v>11</v>
      </c>
      <c r="C19" s="5"/>
      <c r="E19" s="93">
        <v>0</v>
      </c>
      <c r="G19" s="93">
        <v>0</v>
      </c>
    </row>
    <row r="20" spans="1:7" x14ac:dyDescent="0.3">
      <c r="B20" s="30" t="s">
        <v>12</v>
      </c>
      <c r="C20" s="5" t="s">
        <v>108</v>
      </c>
      <c r="E20" s="93">
        <v>242111990.78</v>
      </c>
      <c r="G20" s="93">
        <v>210373252.60999998</v>
      </c>
    </row>
    <row r="21" spans="1:7" x14ac:dyDescent="0.3">
      <c r="B21" s="30" t="s">
        <v>13</v>
      </c>
      <c r="C21" s="5" t="s">
        <v>109</v>
      </c>
      <c r="E21" s="93">
        <v>110000</v>
      </c>
      <c r="G21" s="93">
        <v>110000</v>
      </c>
    </row>
    <row r="22" spans="1:7" x14ac:dyDescent="0.3">
      <c r="B22" s="30" t="s">
        <v>14</v>
      </c>
      <c r="C22" s="5"/>
      <c r="E22" s="93">
        <v>0</v>
      </c>
      <c r="G22" s="93">
        <v>0</v>
      </c>
    </row>
    <row r="23" spans="1:7" s="89" customFormat="1" ht="16.2" thickBot="1" x14ac:dyDescent="0.35">
      <c r="B23" s="89" t="s">
        <v>15</v>
      </c>
      <c r="C23" s="10"/>
      <c r="D23" s="94"/>
      <c r="E23" s="95">
        <f>SUM(E17:E22)</f>
        <v>243053706.31</v>
      </c>
      <c r="F23" s="94"/>
      <c r="G23" s="95">
        <f>SUM(G17:G22)</f>
        <v>211192709.99999997</v>
      </c>
    </row>
    <row r="24" spans="1:7" s="89" customFormat="1" ht="16.2" thickBot="1" x14ac:dyDescent="0.35">
      <c r="A24" s="89" t="s">
        <v>16</v>
      </c>
      <c r="C24" s="10"/>
      <c r="D24" s="94"/>
      <c r="E24" s="96">
        <f>+E23+E15</f>
        <v>292959291.95999998</v>
      </c>
      <c r="F24" s="94"/>
      <c r="G24" s="96">
        <f>+G23+G15</f>
        <v>243600350.29999995</v>
      </c>
    </row>
    <row r="25" spans="1:7" x14ac:dyDescent="0.3">
      <c r="A25" s="89" t="s">
        <v>17</v>
      </c>
      <c r="C25" s="5"/>
    </row>
    <row r="26" spans="1:7" ht="16.2" x14ac:dyDescent="0.35">
      <c r="B26" s="92" t="s">
        <v>18</v>
      </c>
      <c r="C26" s="8"/>
    </row>
    <row r="27" spans="1:7" x14ac:dyDescent="0.3">
      <c r="B27" s="30" t="s">
        <v>19</v>
      </c>
      <c r="C27" s="5" t="s">
        <v>110</v>
      </c>
      <c r="E27" s="93">
        <v>20120493.859999999</v>
      </c>
      <c r="G27" s="93">
        <v>3789136.75</v>
      </c>
    </row>
    <row r="28" spans="1:7" x14ac:dyDescent="0.3">
      <c r="B28" s="30" t="s">
        <v>20</v>
      </c>
      <c r="C28" s="5" t="s">
        <v>110</v>
      </c>
      <c r="E28" s="93">
        <v>12279067.470000001</v>
      </c>
      <c r="G28" s="93">
        <v>8738780.3100000005</v>
      </c>
    </row>
    <row r="29" spans="1:7" x14ac:dyDescent="0.3">
      <c r="B29" s="30" t="s">
        <v>21</v>
      </c>
      <c r="C29" s="5" t="s">
        <v>110</v>
      </c>
      <c r="E29" s="93">
        <v>772100.24000000011</v>
      </c>
      <c r="G29" s="93">
        <v>2704194.3599999989</v>
      </c>
    </row>
    <row r="30" spans="1:7" x14ac:dyDescent="0.3">
      <c r="B30" s="30" t="s">
        <v>22</v>
      </c>
      <c r="C30" s="5" t="s">
        <v>110</v>
      </c>
      <c r="E30" s="93">
        <v>2163969.2799999989</v>
      </c>
      <c r="G30" s="93">
        <v>10072044.189999999</v>
      </c>
    </row>
    <row r="31" spans="1:7" x14ac:dyDescent="0.3">
      <c r="B31" s="30" t="s">
        <v>23</v>
      </c>
      <c r="C31" s="5" t="s">
        <v>110</v>
      </c>
      <c r="E31" s="93">
        <v>1496144.3200000003</v>
      </c>
      <c r="G31" s="93">
        <v>1257828.3200000003</v>
      </c>
    </row>
    <row r="32" spans="1:7" x14ac:dyDescent="0.3">
      <c r="B32" s="30" t="s">
        <v>26</v>
      </c>
      <c r="C32" s="5"/>
      <c r="E32" s="93">
        <v>207318.84</v>
      </c>
      <c r="G32" s="93">
        <v>1113507.53</v>
      </c>
    </row>
    <row r="33" spans="1:19" s="89" customFormat="1" ht="16.2" thickBot="1" x14ac:dyDescent="0.35">
      <c r="B33" s="89" t="s">
        <v>24</v>
      </c>
      <c r="C33" s="10"/>
      <c r="D33" s="94"/>
      <c r="E33" s="95">
        <f>SUM(E27:E32)</f>
        <v>37039094.009999998</v>
      </c>
      <c r="F33" s="94"/>
      <c r="G33" s="95">
        <f>SUM(G27:G32)</f>
        <v>27675491.460000001</v>
      </c>
    </row>
    <row r="34" spans="1:19" ht="16.2" x14ac:dyDescent="0.35">
      <c r="B34" s="92" t="s">
        <v>25</v>
      </c>
      <c r="C34" s="8"/>
    </row>
    <row r="35" spans="1:19" x14ac:dyDescent="0.3">
      <c r="B35" s="30" t="s">
        <v>19</v>
      </c>
      <c r="C35" s="5" t="s">
        <v>110</v>
      </c>
      <c r="E35" s="93">
        <v>18412327.840000004</v>
      </c>
      <c r="G35" s="93">
        <v>4672223.99</v>
      </c>
    </row>
    <row r="36" spans="1:19" x14ac:dyDescent="0.3">
      <c r="B36" s="30" t="s">
        <v>26</v>
      </c>
      <c r="C36" s="5" t="s">
        <v>111</v>
      </c>
      <c r="E36" s="93">
        <v>4795916.53</v>
      </c>
      <c r="G36" s="93">
        <v>1969005.66</v>
      </c>
    </row>
    <row r="37" spans="1:19" s="89" customFormat="1" ht="16.2" thickBot="1" x14ac:dyDescent="0.35">
      <c r="B37" s="89" t="s">
        <v>27</v>
      </c>
      <c r="C37" s="10"/>
      <c r="D37" s="94"/>
      <c r="E37" s="95">
        <f>SUM(E35:E36)</f>
        <v>23208244.370000005</v>
      </c>
      <c r="F37" s="94"/>
      <c r="G37" s="95">
        <f>SUM(G35:G36)</f>
        <v>6641229.6500000004</v>
      </c>
    </row>
    <row r="38" spans="1:19" s="89" customFormat="1" ht="16.2" thickBot="1" x14ac:dyDescent="0.35">
      <c r="A38" s="89" t="s">
        <v>28</v>
      </c>
      <c r="C38" s="10"/>
      <c r="D38" s="94"/>
      <c r="E38" s="96">
        <f>+E37+E33</f>
        <v>60247338.380000003</v>
      </c>
      <c r="F38" s="94"/>
      <c r="G38" s="96">
        <f>+G37+G33</f>
        <v>34316721.109999999</v>
      </c>
    </row>
    <row r="39" spans="1:19" x14ac:dyDescent="0.3">
      <c r="A39" s="89" t="s">
        <v>29</v>
      </c>
      <c r="C39" s="5"/>
      <c r="E39" s="93"/>
      <c r="G39" s="93"/>
    </row>
    <row r="40" spans="1:19" x14ac:dyDescent="0.3">
      <c r="B40" s="30" t="s">
        <v>30</v>
      </c>
      <c r="C40" s="5"/>
      <c r="E40" s="97">
        <v>232711953.58000001</v>
      </c>
      <c r="G40" s="97">
        <v>209283629.19000003</v>
      </c>
    </row>
    <row r="41" spans="1:19" s="89" customFormat="1" ht="16.2" thickBot="1" x14ac:dyDescent="0.35">
      <c r="A41" s="89" t="s">
        <v>31</v>
      </c>
      <c r="C41" s="10"/>
      <c r="D41" s="94" t="s">
        <v>4</v>
      </c>
      <c r="E41" s="96">
        <f>+E38+E40</f>
        <v>292959291.96000004</v>
      </c>
      <c r="F41" s="94"/>
      <c r="G41" s="96">
        <f>+G38+G40</f>
        <v>243600350.30000001</v>
      </c>
      <c r="N41" s="20"/>
      <c r="O41" s="74"/>
      <c r="P41" s="19"/>
      <c r="Q41" s="74"/>
      <c r="R41" s="19"/>
      <c r="S41" s="74"/>
    </row>
    <row r="42" spans="1:19" s="89" customFormat="1" x14ac:dyDescent="0.3">
      <c r="C42" s="10"/>
      <c r="D42" s="94"/>
      <c r="E42" s="102"/>
      <c r="F42" s="94"/>
      <c r="G42" s="102"/>
      <c r="N42" s="20"/>
      <c r="O42" s="76"/>
      <c r="P42" s="19"/>
      <c r="Q42" s="76"/>
      <c r="R42" s="19"/>
      <c r="S42" s="76"/>
    </row>
    <row r="43" spans="1:19" s="89" customFormat="1" x14ac:dyDescent="0.3">
      <c r="C43" s="10"/>
      <c r="D43" s="94"/>
      <c r="E43" s="102"/>
      <c r="F43" s="94"/>
      <c r="G43" s="102"/>
      <c r="N43" s="20"/>
      <c r="O43" s="76"/>
      <c r="P43" s="19"/>
      <c r="Q43" s="76"/>
      <c r="R43" s="19"/>
      <c r="S43" s="76"/>
    </row>
    <row r="44" spans="1:19" x14ac:dyDescent="0.3">
      <c r="N44" s="105"/>
      <c r="O44" s="105"/>
      <c r="P44" s="105"/>
      <c r="Q44" s="105"/>
      <c r="R44" s="105"/>
      <c r="S44" s="105"/>
    </row>
    <row r="45" spans="1:19" ht="16.2" x14ac:dyDescent="0.35">
      <c r="A45" s="111" t="s">
        <v>194</v>
      </c>
      <c r="B45" s="111"/>
      <c r="C45" s="111"/>
      <c r="D45" s="111"/>
      <c r="E45" s="111"/>
      <c r="F45" s="111"/>
      <c r="G45" s="111"/>
      <c r="N45" s="106"/>
      <c r="O45" s="106"/>
      <c r="P45" s="106"/>
      <c r="Q45" s="106"/>
      <c r="R45" s="106"/>
      <c r="S45" s="106"/>
    </row>
    <row r="46" spans="1:19" x14ac:dyDescent="0.3">
      <c r="C46" s="17"/>
      <c r="D46" s="23"/>
      <c r="E46" s="19"/>
      <c r="F46" s="23"/>
      <c r="G46" s="19"/>
      <c r="H46" s="74"/>
    </row>
    <row r="47" spans="1:19" x14ac:dyDescent="0.3">
      <c r="C47" s="20"/>
      <c r="D47" s="23"/>
      <c r="E47" s="19"/>
      <c r="F47" s="23"/>
      <c r="G47" s="19"/>
      <c r="H47" s="74"/>
    </row>
    <row r="48" spans="1:19" x14ac:dyDescent="0.3">
      <c r="C48" s="105"/>
      <c r="D48" s="105"/>
      <c r="E48" s="105"/>
      <c r="F48" s="105"/>
      <c r="G48" s="105"/>
      <c r="H48" s="105"/>
    </row>
    <row r="49" spans="3:8" x14ac:dyDescent="0.3">
      <c r="C49" s="106"/>
      <c r="D49" s="106"/>
      <c r="E49" s="106"/>
      <c r="F49" s="106"/>
      <c r="G49" s="106"/>
      <c r="H49" s="106"/>
    </row>
  </sheetData>
  <sheetProtection algorithmName="SHA-512" hashValue="vZuFBgIS9WuDVj0yPotzyUCa898wlEdc2PNHVFxFDpLo8zp0tlwh5DCpf91aiHcS7Paqq+q7KaIxiuRuDrYiOQ==" saltValue="woTNcBES1q4qEe3Tqo+8Mg==" spinCount="100000" sheet="1" objects="1" scenarios="1" selectLockedCells="1" selectUnlockedCells="1"/>
  <mergeCells count="11">
    <mergeCell ref="N44:S44"/>
    <mergeCell ref="N45:S45"/>
    <mergeCell ref="C48:H48"/>
    <mergeCell ref="C49:H49"/>
    <mergeCell ref="A1:G1"/>
    <mergeCell ref="A2:G2"/>
    <mergeCell ref="A3:G3"/>
    <mergeCell ref="F7:G7"/>
    <mergeCell ref="D7:E7"/>
    <mergeCell ref="A4:G4"/>
    <mergeCell ref="A45:G45"/>
  </mergeCells>
  <printOptions horizontalCentered="1"/>
  <pageMargins left="0.64" right="0.46" top="1" bottom="1" header="0.5" footer="0.5"/>
  <pageSetup scale="87" firstPageNumber="4" orientation="portrait" useFirstPageNumber="1" horizontalDpi="4294967293" verticalDpi="4294967293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zoomScaleSheetLayoutView="100" workbookViewId="0">
      <selection sqref="A1:H1"/>
    </sheetView>
  </sheetViews>
  <sheetFormatPr defaultColWidth="9.109375" defaultRowHeight="15.6" x14ac:dyDescent="0.3"/>
  <cols>
    <col min="1" max="1" width="1.21875" style="1" customWidth="1"/>
    <col min="2" max="2" width="3.33203125" style="1" customWidth="1"/>
    <col min="3" max="3" width="43.6640625" style="1" customWidth="1"/>
    <col min="4" max="4" width="11.109375" style="1" customWidth="1"/>
    <col min="5" max="5" width="1.6640625" style="14" customWidth="1"/>
    <col min="6" max="6" width="16.5546875" style="6" customWidth="1"/>
    <col min="7" max="7" width="0.6640625" style="14" customWidth="1"/>
    <col min="8" max="8" width="16.44140625" style="6" customWidth="1"/>
    <col min="9" max="9" width="12.88671875" style="1" bestFit="1" customWidth="1"/>
    <col min="10" max="16384" width="9.109375" style="1"/>
  </cols>
  <sheetData>
    <row r="1" spans="1:8" x14ac:dyDescent="0.3">
      <c r="A1" s="112" t="s">
        <v>0</v>
      </c>
      <c r="B1" s="112"/>
      <c r="C1" s="112"/>
      <c r="D1" s="112"/>
      <c r="E1" s="112"/>
      <c r="F1" s="112"/>
      <c r="G1" s="112"/>
      <c r="H1" s="112"/>
    </row>
    <row r="2" spans="1:8" x14ac:dyDescent="0.3">
      <c r="A2" s="112" t="s">
        <v>100</v>
      </c>
      <c r="B2" s="112"/>
      <c r="C2" s="112"/>
      <c r="D2" s="112"/>
      <c r="E2" s="112"/>
      <c r="F2" s="112"/>
      <c r="G2" s="112"/>
      <c r="H2" s="112"/>
    </row>
    <row r="3" spans="1:8" x14ac:dyDescent="0.3">
      <c r="A3" s="112" t="s">
        <v>190</v>
      </c>
      <c r="B3" s="112"/>
      <c r="C3" s="112"/>
      <c r="D3" s="112"/>
      <c r="E3" s="112"/>
      <c r="F3" s="112"/>
      <c r="G3" s="112"/>
      <c r="H3" s="112"/>
    </row>
    <row r="4" spans="1:8" x14ac:dyDescent="0.3">
      <c r="A4" s="114" t="s">
        <v>188</v>
      </c>
      <c r="B4" s="114"/>
      <c r="C4" s="114"/>
      <c r="D4" s="114"/>
      <c r="E4" s="114"/>
      <c r="F4" s="114"/>
      <c r="G4" s="114"/>
      <c r="H4" s="114"/>
    </row>
    <row r="5" spans="1:8" x14ac:dyDescent="0.3">
      <c r="A5" s="104"/>
      <c r="B5" s="104"/>
      <c r="C5" s="104"/>
      <c r="D5" s="104"/>
      <c r="E5" s="104"/>
      <c r="F5" s="104"/>
      <c r="G5" s="104"/>
      <c r="H5" s="104"/>
    </row>
    <row r="7" spans="1:8" x14ac:dyDescent="0.3">
      <c r="D7" s="26" t="s">
        <v>104</v>
      </c>
      <c r="E7" s="113">
        <v>2018</v>
      </c>
      <c r="F7" s="113"/>
      <c r="G7" s="113">
        <v>2017</v>
      </c>
      <c r="H7" s="113"/>
    </row>
    <row r="8" spans="1:8" x14ac:dyDescent="0.3">
      <c r="A8" s="4"/>
      <c r="B8" s="4" t="s">
        <v>32</v>
      </c>
      <c r="D8" s="27"/>
    </row>
    <row r="9" spans="1:8" x14ac:dyDescent="0.3">
      <c r="C9" s="1" t="s">
        <v>33</v>
      </c>
      <c r="D9" s="27">
        <v>12</v>
      </c>
      <c r="E9" s="14" t="s">
        <v>4</v>
      </c>
      <c r="F9" s="9">
        <v>6485311.2100000009</v>
      </c>
      <c r="G9" s="1"/>
      <c r="H9" s="9">
        <v>6418568.620000001</v>
      </c>
    </row>
    <row r="10" spans="1:8" x14ac:dyDescent="0.3">
      <c r="C10" s="1" t="s">
        <v>34</v>
      </c>
      <c r="D10" s="27">
        <v>12</v>
      </c>
      <c r="F10" s="9">
        <v>90036144</v>
      </c>
      <c r="G10" s="1"/>
      <c r="H10" s="9">
        <v>83925092</v>
      </c>
    </row>
    <row r="11" spans="1:8" x14ac:dyDescent="0.3">
      <c r="C11" s="1" t="s">
        <v>35</v>
      </c>
      <c r="D11" s="27"/>
      <c r="F11" s="9">
        <v>0</v>
      </c>
      <c r="H11" s="9">
        <v>0</v>
      </c>
    </row>
    <row r="12" spans="1:8" x14ac:dyDescent="0.3">
      <c r="C12" s="1" t="s">
        <v>36</v>
      </c>
      <c r="D12" s="27">
        <v>13</v>
      </c>
      <c r="F12" s="9">
        <v>9696126.8499999996</v>
      </c>
      <c r="H12" s="9">
        <v>9090592.2700000014</v>
      </c>
    </row>
    <row r="13" spans="1:8" x14ac:dyDescent="0.3">
      <c r="C13" s="1" t="s">
        <v>37</v>
      </c>
      <c r="D13" s="27"/>
      <c r="F13" s="9">
        <v>0</v>
      </c>
      <c r="H13" s="9">
        <v>0</v>
      </c>
    </row>
    <row r="14" spans="1:8" x14ac:dyDescent="0.3">
      <c r="C14" s="1" t="s">
        <v>38</v>
      </c>
      <c r="D14" s="27"/>
      <c r="F14" s="9">
        <v>0</v>
      </c>
      <c r="H14" s="9">
        <v>0</v>
      </c>
    </row>
    <row r="15" spans="1:8" x14ac:dyDescent="0.3">
      <c r="C15" s="1" t="s">
        <v>39</v>
      </c>
      <c r="D15" s="27">
        <v>14</v>
      </c>
      <c r="F15" s="9">
        <v>481029.64</v>
      </c>
      <c r="H15" s="9">
        <v>555134</v>
      </c>
    </row>
    <row r="16" spans="1:8" s="4" customFormat="1" ht="16.2" thickBot="1" x14ac:dyDescent="0.35">
      <c r="B16" s="4" t="s">
        <v>40</v>
      </c>
      <c r="D16" s="26"/>
      <c r="E16" s="22"/>
      <c r="F16" s="11">
        <f>SUM(F9:F15)</f>
        <v>106698611.7</v>
      </c>
      <c r="G16" s="22"/>
      <c r="H16" s="11">
        <f>SUM(H9:H15)</f>
        <v>99989386.890000001</v>
      </c>
    </row>
    <row r="17" spans="2:8" x14ac:dyDescent="0.3">
      <c r="D17" s="27"/>
    </row>
    <row r="18" spans="2:8" ht="16.2" x14ac:dyDescent="0.35">
      <c r="B18" s="4" t="s">
        <v>41</v>
      </c>
      <c r="C18" s="7"/>
      <c r="D18" s="28"/>
    </row>
    <row r="19" spans="2:8" x14ac:dyDescent="0.3">
      <c r="C19" s="1" t="s">
        <v>42</v>
      </c>
      <c r="D19" s="27">
        <v>15</v>
      </c>
      <c r="F19" s="9">
        <v>41192338.619999997</v>
      </c>
      <c r="H19" s="9">
        <v>39254217.039999999</v>
      </c>
    </row>
    <row r="20" spans="2:8" x14ac:dyDescent="0.3">
      <c r="C20" s="2" t="s">
        <v>43</v>
      </c>
      <c r="D20" s="27" t="s">
        <v>199</v>
      </c>
      <c r="F20" s="9">
        <v>42566662.130000003</v>
      </c>
      <c r="H20" s="9">
        <v>40433205.100000001</v>
      </c>
    </row>
    <row r="21" spans="2:8" x14ac:dyDescent="0.3">
      <c r="C21" s="1" t="s">
        <v>44</v>
      </c>
      <c r="D21" s="27">
        <v>24</v>
      </c>
      <c r="F21" s="9">
        <v>11952812.15</v>
      </c>
      <c r="H21" s="9">
        <v>11084517.76</v>
      </c>
    </row>
    <row r="22" spans="2:8" x14ac:dyDescent="0.3">
      <c r="C22" s="1" t="s">
        <v>45</v>
      </c>
      <c r="D22" s="27">
        <v>23</v>
      </c>
      <c r="F22" s="9">
        <v>269121.87999999995</v>
      </c>
      <c r="H22" s="9">
        <v>354548.29</v>
      </c>
    </row>
    <row r="23" spans="2:8" s="4" customFormat="1" ht="16.2" thickBot="1" x14ac:dyDescent="0.35">
      <c r="B23" s="4" t="s">
        <v>46</v>
      </c>
      <c r="D23" s="26"/>
      <c r="E23" s="22"/>
      <c r="F23" s="11">
        <f>SUM(F19:F22)</f>
        <v>95980934.780000001</v>
      </c>
      <c r="G23" s="22"/>
      <c r="H23" s="11">
        <f>SUM(H19:H22)</f>
        <v>91126488.190000013</v>
      </c>
    </row>
    <row r="24" spans="2:8" x14ac:dyDescent="0.3">
      <c r="D24" s="27"/>
    </row>
    <row r="25" spans="2:8" x14ac:dyDescent="0.3">
      <c r="B25" s="4" t="s">
        <v>47</v>
      </c>
      <c r="D25" s="27"/>
      <c r="E25" s="22"/>
      <c r="F25" s="29">
        <f>+F16-F23</f>
        <v>10717676.920000002</v>
      </c>
      <c r="G25" s="22"/>
      <c r="H25" s="29">
        <f>+H16-H23</f>
        <v>8862898.6999999881</v>
      </c>
    </row>
    <row r="26" spans="2:8" x14ac:dyDescent="0.3">
      <c r="C26" s="1" t="s">
        <v>48</v>
      </c>
      <c r="D26" s="27"/>
    </row>
    <row r="27" spans="2:8" x14ac:dyDescent="0.3">
      <c r="C27" s="1" t="s">
        <v>49</v>
      </c>
      <c r="D27" s="27"/>
      <c r="F27" s="6">
        <v>0</v>
      </c>
      <c r="H27" s="6">
        <v>0</v>
      </c>
    </row>
    <row r="28" spans="2:8" x14ac:dyDescent="0.3">
      <c r="C28" s="1" t="s">
        <v>50</v>
      </c>
      <c r="D28" s="27" t="s">
        <v>193</v>
      </c>
      <c r="F28" s="9">
        <v>-1533172.3</v>
      </c>
      <c r="H28" s="9">
        <v>-4087886.92</v>
      </c>
    </row>
    <row r="29" spans="2:8" ht="16.2" thickBot="1" x14ac:dyDescent="0.35">
      <c r="B29" s="4" t="s">
        <v>51</v>
      </c>
      <c r="D29" s="27"/>
      <c r="E29" s="22" t="s">
        <v>4</v>
      </c>
      <c r="F29" s="11">
        <f>SUM(F25:F28)</f>
        <v>9184504.620000001</v>
      </c>
      <c r="G29" s="22"/>
      <c r="H29" s="11">
        <f>SUM(H25:H28)</f>
        <v>4775011.7799999882</v>
      </c>
    </row>
    <row r="30" spans="2:8" s="4" customFormat="1" x14ac:dyDescent="0.3">
      <c r="D30" s="26"/>
      <c r="E30" s="22"/>
      <c r="G30" s="22"/>
    </row>
    <row r="31" spans="2:8" s="4" customFormat="1" x14ac:dyDescent="0.3">
      <c r="D31" s="26"/>
      <c r="E31" s="22"/>
      <c r="G31" s="22"/>
    </row>
    <row r="32" spans="2:8" s="4" customFormat="1" x14ac:dyDescent="0.3">
      <c r="D32" s="26"/>
      <c r="E32" s="22"/>
      <c r="G32" s="22"/>
    </row>
    <row r="33" spans="2:9" s="4" customFormat="1" x14ac:dyDescent="0.3">
      <c r="D33" s="26"/>
      <c r="E33" s="22"/>
      <c r="G33" s="22"/>
    </row>
    <row r="34" spans="2:9" x14ac:dyDescent="0.3">
      <c r="D34" s="30"/>
    </row>
    <row r="35" spans="2:9" x14ac:dyDescent="0.3">
      <c r="D35" s="30"/>
    </row>
    <row r="36" spans="2:9" ht="16.2" x14ac:dyDescent="0.35">
      <c r="B36" s="115" t="s">
        <v>194</v>
      </c>
      <c r="C36" s="115"/>
      <c r="D36" s="115"/>
      <c r="E36" s="115"/>
      <c r="F36" s="115"/>
      <c r="G36" s="115"/>
      <c r="H36" s="115"/>
      <c r="I36" s="18"/>
    </row>
    <row r="37" spans="2:9" x14ac:dyDescent="0.3">
      <c r="D37" s="105"/>
      <c r="E37" s="105"/>
      <c r="F37" s="105"/>
      <c r="G37" s="105"/>
      <c r="H37" s="105"/>
      <c r="I37" s="105"/>
    </row>
    <row r="38" spans="2:9" x14ac:dyDescent="0.3">
      <c r="D38" s="106"/>
      <c r="E38" s="106"/>
      <c r="F38" s="106"/>
      <c r="G38" s="106"/>
      <c r="H38" s="106"/>
      <c r="I38" s="106"/>
    </row>
  </sheetData>
  <sheetProtection algorithmName="SHA-512" hashValue="8HB1iVWx1cPzLD9sl8bU7HbuaPZCN6q27z13Ln5bD4Q08CDDDj09hL34i1cLT8FIWXB5+dkxUHH161+BA2vGoA==" saltValue="Cm+r6RAG5Fix+uIvZ5Ucxw==" spinCount="100000" sheet="1" objects="1" scenarios="1" selectLockedCells="1" selectUnlockedCells="1"/>
  <mergeCells count="9">
    <mergeCell ref="D37:I37"/>
    <mergeCell ref="D38:I38"/>
    <mergeCell ref="A1:H1"/>
    <mergeCell ref="A2:H2"/>
    <mergeCell ref="A3:H3"/>
    <mergeCell ref="G7:H7"/>
    <mergeCell ref="E7:F7"/>
    <mergeCell ref="A4:H4"/>
    <mergeCell ref="B36:H36"/>
  </mergeCells>
  <pageMargins left="0.75" right="0.54" top="1" bottom="1" header="0.5" footer="0.5"/>
  <pageSetup scale="85" orientation="portrait" horizontalDpi="4294967293" verticalDpi="4294967293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zoomScaleSheetLayoutView="90" workbookViewId="0">
      <selection sqref="A1:G1"/>
    </sheetView>
  </sheetViews>
  <sheetFormatPr defaultColWidth="9.109375" defaultRowHeight="15.6" x14ac:dyDescent="0.3"/>
  <cols>
    <col min="1" max="1" width="3.33203125" style="1" customWidth="1"/>
    <col min="2" max="2" width="37.88671875" style="1" customWidth="1"/>
    <col min="3" max="3" width="5.33203125" style="1" customWidth="1"/>
    <col min="4" max="4" width="2.33203125" style="1" customWidth="1"/>
    <col min="5" max="5" width="16.88671875" style="6" customWidth="1"/>
    <col min="6" max="6" width="2.33203125" style="14" customWidth="1"/>
    <col min="7" max="7" width="16.6640625" style="6" customWidth="1"/>
    <col min="8" max="8" width="17.5546875" style="24" customWidth="1"/>
    <col min="9" max="9" width="9.109375" style="1"/>
    <col min="10" max="10" width="19.109375" style="1" bestFit="1" customWidth="1"/>
    <col min="11" max="16384" width="9.109375" style="1"/>
  </cols>
  <sheetData>
    <row r="1" spans="1:8" x14ac:dyDescent="0.3">
      <c r="A1" s="112" t="s">
        <v>0</v>
      </c>
      <c r="B1" s="112"/>
      <c r="C1" s="112"/>
      <c r="D1" s="112"/>
      <c r="E1" s="112"/>
      <c r="F1" s="112"/>
      <c r="G1" s="112"/>
    </row>
    <row r="2" spans="1:8" x14ac:dyDescent="0.3">
      <c r="A2" s="112" t="s">
        <v>102</v>
      </c>
      <c r="B2" s="112"/>
      <c r="C2" s="112"/>
      <c r="D2" s="112"/>
      <c r="E2" s="112"/>
      <c r="F2" s="112"/>
      <c r="G2" s="112"/>
    </row>
    <row r="3" spans="1:8" x14ac:dyDescent="0.3">
      <c r="A3" s="112" t="s">
        <v>189</v>
      </c>
      <c r="B3" s="112"/>
      <c r="C3" s="112"/>
      <c r="D3" s="112"/>
      <c r="E3" s="112"/>
      <c r="F3" s="112"/>
      <c r="G3" s="112"/>
    </row>
    <row r="4" spans="1:8" x14ac:dyDescent="0.3">
      <c r="A4" s="114" t="s">
        <v>188</v>
      </c>
      <c r="B4" s="114"/>
      <c r="C4" s="114"/>
      <c r="D4" s="114"/>
      <c r="E4" s="114"/>
      <c r="F4" s="114"/>
      <c r="G4" s="114"/>
    </row>
    <row r="5" spans="1:8" x14ac:dyDescent="0.3">
      <c r="A5" s="25"/>
      <c r="B5" s="25"/>
      <c r="C5" s="25"/>
      <c r="D5" s="25"/>
      <c r="E5" s="25"/>
      <c r="F5" s="37"/>
      <c r="G5" s="25"/>
    </row>
    <row r="6" spans="1:8" x14ac:dyDescent="0.3">
      <c r="C6" s="33"/>
      <c r="D6" s="116"/>
      <c r="E6" s="116"/>
      <c r="F6" s="116"/>
      <c r="G6" s="116"/>
    </row>
    <row r="7" spans="1:8" ht="24" customHeight="1" x14ac:dyDescent="0.3">
      <c r="D7" s="113">
        <v>2018</v>
      </c>
      <c r="E7" s="113"/>
      <c r="F7" s="113">
        <v>2017</v>
      </c>
      <c r="G7" s="113"/>
      <c r="H7" s="25"/>
    </row>
    <row r="8" spans="1:8" x14ac:dyDescent="0.3">
      <c r="A8" s="4" t="s">
        <v>186</v>
      </c>
      <c r="D8" s="1" t="s">
        <v>4</v>
      </c>
      <c r="E8" s="9">
        <v>209283629.19000003</v>
      </c>
      <c r="G8" s="9">
        <v>188154978.34999999</v>
      </c>
    </row>
    <row r="9" spans="1:8" x14ac:dyDescent="0.3">
      <c r="A9" s="1" t="s">
        <v>52</v>
      </c>
      <c r="E9" s="9"/>
      <c r="G9" s="9"/>
    </row>
    <row r="10" spans="1:8" x14ac:dyDescent="0.3">
      <c r="A10" s="4"/>
      <c r="B10" s="1" t="s">
        <v>182</v>
      </c>
      <c r="D10" s="15"/>
      <c r="E10" s="16">
        <v>13313819.77</v>
      </c>
      <c r="G10" s="16">
        <v>16382062.52</v>
      </c>
    </row>
    <row r="11" spans="1:8" x14ac:dyDescent="0.3">
      <c r="A11" s="4" t="s">
        <v>183</v>
      </c>
      <c r="D11" s="38"/>
      <c r="E11" s="39">
        <f>SUM(E8:E10)</f>
        <v>222597448.96000004</v>
      </c>
      <c r="F11" s="22"/>
      <c r="G11" s="39">
        <f>SUM(G8:G10)</f>
        <v>204537040.87</v>
      </c>
    </row>
    <row r="12" spans="1:8" x14ac:dyDescent="0.3">
      <c r="A12" s="1" t="s">
        <v>52</v>
      </c>
      <c r="E12" s="9"/>
      <c r="G12" s="9"/>
    </row>
    <row r="13" spans="1:8" x14ac:dyDescent="0.3">
      <c r="B13" s="1" t="s">
        <v>53</v>
      </c>
      <c r="E13" s="9">
        <v>0</v>
      </c>
      <c r="G13" s="9">
        <v>0</v>
      </c>
    </row>
    <row r="14" spans="1:8" x14ac:dyDescent="0.3">
      <c r="B14" s="1" t="s">
        <v>184</v>
      </c>
      <c r="D14" s="15"/>
      <c r="E14" s="16">
        <v>930000</v>
      </c>
      <c r="G14" s="16">
        <v>-28423.46</v>
      </c>
    </row>
    <row r="15" spans="1:8" s="4" customFormat="1" x14ac:dyDescent="0.3">
      <c r="A15" s="4" t="s">
        <v>54</v>
      </c>
      <c r="D15" s="40"/>
      <c r="E15" s="41">
        <f>SUM(E11:E14)</f>
        <v>223527448.96000004</v>
      </c>
      <c r="F15" s="22"/>
      <c r="G15" s="41">
        <f>SUM(G11:G14)</f>
        <v>204508617.41</v>
      </c>
      <c r="H15" s="25"/>
    </row>
    <row r="16" spans="1:8" x14ac:dyDescent="0.3">
      <c r="A16" s="117" t="s">
        <v>55</v>
      </c>
      <c r="B16" s="117"/>
      <c r="C16" s="34"/>
    </row>
    <row r="17" spans="1:10" ht="30" customHeight="1" x14ac:dyDescent="0.3">
      <c r="A17" s="118" t="s">
        <v>185</v>
      </c>
      <c r="B17" s="118"/>
      <c r="C17" s="35"/>
      <c r="E17" s="9"/>
      <c r="G17" s="9"/>
    </row>
    <row r="18" spans="1:10" x14ac:dyDescent="0.3">
      <c r="A18" s="1" t="s">
        <v>56</v>
      </c>
      <c r="E18" s="9">
        <v>9184504.6200000029</v>
      </c>
      <c r="G18" s="9">
        <v>4775011.78</v>
      </c>
    </row>
    <row r="19" spans="1:10" ht="31.5" customHeight="1" x14ac:dyDescent="0.3">
      <c r="A19" s="117" t="s">
        <v>57</v>
      </c>
      <c r="B19" s="117"/>
      <c r="C19" s="34"/>
      <c r="D19" s="38"/>
      <c r="E19" s="39">
        <f>+E18+E17</f>
        <v>9184504.6200000029</v>
      </c>
      <c r="F19" s="22"/>
      <c r="G19" s="39">
        <f>+G18+G17</f>
        <v>4775011.78</v>
      </c>
    </row>
    <row r="20" spans="1:10" ht="31.5" customHeight="1" thickBot="1" x14ac:dyDescent="0.35">
      <c r="A20" s="118" t="s">
        <v>178</v>
      </c>
      <c r="B20" s="118"/>
      <c r="C20" s="34"/>
      <c r="D20" s="12"/>
      <c r="E20" s="36">
        <v>0</v>
      </c>
      <c r="F20" s="22"/>
      <c r="G20" s="36">
        <v>0</v>
      </c>
    </row>
    <row r="21" spans="1:10" s="4" customFormat="1" ht="16.2" thickBot="1" x14ac:dyDescent="0.35">
      <c r="A21" s="4" t="s">
        <v>195</v>
      </c>
      <c r="D21" s="12" t="s">
        <v>4</v>
      </c>
      <c r="E21" s="13">
        <f>+E15+E19+E20</f>
        <v>232711953.58000004</v>
      </c>
      <c r="F21" s="22"/>
      <c r="G21" s="13">
        <f>+G15+G19+G20</f>
        <v>209283629.19</v>
      </c>
      <c r="H21" s="25"/>
      <c r="J21" s="29"/>
    </row>
    <row r="30" spans="1:10" x14ac:dyDescent="0.3">
      <c r="D30" s="31"/>
      <c r="E30" s="19"/>
      <c r="F30" s="23"/>
      <c r="G30" s="19"/>
      <c r="H30" s="18"/>
    </row>
    <row r="31" spans="1:10" x14ac:dyDescent="0.3">
      <c r="C31" s="32"/>
      <c r="D31" s="18"/>
      <c r="E31" s="19"/>
      <c r="F31" s="23"/>
      <c r="G31" s="19"/>
      <c r="H31" s="18"/>
    </row>
    <row r="32" spans="1:10" x14ac:dyDescent="0.3">
      <c r="C32" s="105"/>
      <c r="D32" s="105"/>
      <c r="E32" s="105"/>
      <c r="F32" s="105"/>
      <c r="G32" s="105"/>
      <c r="H32" s="105"/>
    </row>
    <row r="33" spans="3:8" x14ac:dyDescent="0.3">
      <c r="C33" s="106"/>
      <c r="D33" s="106"/>
      <c r="E33" s="106"/>
      <c r="F33" s="106"/>
      <c r="G33" s="106"/>
      <c r="H33" s="106"/>
    </row>
  </sheetData>
  <sheetProtection algorithmName="SHA-512" hashValue="re5hno8Q55kxMrIAlj9MyrwD06R+9so4t6JR6KNWD6V2ziyPPC8dSTOMpuyqayjAixQKSJs/pqk3NHfQBUw7dA==" saltValue="aQnj5g6HOUPvOwhKRnCuWQ==" spinCount="100000" sheet="1" objects="1" scenarios="1" selectLockedCells="1" selectUnlockedCells="1"/>
  <mergeCells count="14">
    <mergeCell ref="A1:G1"/>
    <mergeCell ref="A2:G2"/>
    <mergeCell ref="C33:H33"/>
    <mergeCell ref="D6:E6"/>
    <mergeCell ref="D7:E7"/>
    <mergeCell ref="A16:B16"/>
    <mergeCell ref="A20:B20"/>
    <mergeCell ref="F6:G6"/>
    <mergeCell ref="F7:G7"/>
    <mergeCell ref="A3:G3"/>
    <mergeCell ref="A4:G4"/>
    <mergeCell ref="A19:B19"/>
    <mergeCell ref="C32:H32"/>
    <mergeCell ref="A17:B17"/>
  </mergeCells>
  <pageMargins left="0.88" right="0.7" top="1" bottom="1" header="0.5" footer="0.5"/>
  <pageSetup scale="90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zoomScaleNormal="100" zoomScaleSheetLayoutView="85" workbookViewId="0">
      <selection sqref="A1:E1"/>
    </sheetView>
  </sheetViews>
  <sheetFormatPr defaultColWidth="9.109375" defaultRowHeight="15.6" x14ac:dyDescent="0.3"/>
  <cols>
    <col min="1" max="1" width="52.6640625" style="1" customWidth="1"/>
    <col min="2" max="2" width="2.6640625" style="21" customWidth="1"/>
    <col min="3" max="3" width="17.44140625" style="1" customWidth="1"/>
    <col min="4" max="4" width="0.5546875" style="58" customWidth="1"/>
    <col min="5" max="5" width="17.6640625" style="1" customWidth="1"/>
    <col min="6" max="16384" width="9.109375" style="1"/>
  </cols>
  <sheetData>
    <row r="1" spans="1:5" x14ac:dyDescent="0.3">
      <c r="A1" s="112" t="s">
        <v>0</v>
      </c>
      <c r="B1" s="112"/>
      <c r="C1" s="112"/>
      <c r="D1" s="112"/>
      <c r="E1" s="112"/>
    </row>
    <row r="2" spans="1:5" x14ac:dyDescent="0.3">
      <c r="A2" s="112" t="s">
        <v>103</v>
      </c>
      <c r="B2" s="112"/>
      <c r="C2" s="112"/>
      <c r="D2" s="112"/>
      <c r="E2" s="112"/>
    </row>
    <row r="3" spans="1:5" x14ac:dyDescent="0.3">
      <c r="A3" s="112" t="s">
        <v>187</v>
      </c>
      <c r="B3" s="112"/>
      <c r="C3" s="112"/>
      <c r="D3" s="112"/>
      <c r="E3" s="112"/>
    </row>
    <row r="4" spans="1:5" x14ac:dyDescent="0.3">
      <c r="A4" s="114" t="s">
        <v>188</v>
      </c>
      <c r="B4" s="114"/>
      <c r="C4" s="114"/>
      <c r="D4" s="114"/>
      <c r="E4" s="114"/>
    </row>
    <row r="5" spans="1:5" x14ac:dyDescent="0.3">
      <c r="A5" s="104"/>
      <c r="B5" s="104"/>
      <c r="C5" s="104"/>
      <c r="D5" s="104"/>
      <c r="E5" s="104"/>
    </row>
    <row r="7" spans="1:5" ht="15" customHeight="1" x14ac:dyDescent="0.3">
      <c r="B7" s="113">
        <v>2018</v>
      </c>
      <c r="C7" s="113"/>
      <c r="D7" s="113">
        <v>2017</v>
      </c>
      <c r="E7" s="113"/>
    </row>
    <row r="8" spans="1:5" x14ac:dyDescent="0.3">
      <c r="A8" s="4" t="s">
        <v>58</v>
      </c>
    </row>
    <row r="9" spans="1:5" x14ac:dyDescent="0.3">
      <c r="A9" s="4" t="s">
        <v>59</v>
      </c>
      <c r="D9" s="1"/>
      <c r="E9" s="58"/>
    </row>
    <row r="10" spans="1:5" x14ac:dyDescent="0.3">
      <c r="A10" s="1" t="s">
        <v>60</v>
      </c>
      <c r="B10" s="21" t="s">
        <v>4</v>
      </c>
      <c r="C10" s="6">
        <v>6485311.2100000009</v>
      </c>
      <c r="E10" s="6">
        <v>6418568.620000001</v>
      </c>
    </row>
    <row r="11" spans="1:5" x14ac:dyDescent="0.3">
      <c r="A11" s="1" t="s">
        <v>61</v>
      </c>
      <c r="C11" s="6">
        <v>90036144</v>
      </c>
      <c r="E11" s="6">
        <v>83925092</v>
      </c>
    </row>
    <row r="12" spans="1:5" x14ac:dyDescent="0.3">
      <c r="A12" s="1" t="s">
        <v>62</v>
      </c>
      <c r="C12" s="6">
        <v>9676616.6699999999</v>
      </c>
      <c r="E12" s="6">
        <v>9035941.6900000013</v>
      </c>
    </row>
    <row r="13" spans="1:5" x14ac:dyDescent="0.3">
      <c r="A13" s="1" t="s">
        <v>63</v>
      </c>
      <c r="C13" s="6">
        <v>19510.18</v>
      </c>
      <c r="E13" s="6">
        <v>54650.579999999994</v>
      </c>
    </row>
    <row r="14" spans="1:5" x14ac:dyDescent="0.3">
      <c r="A14" s="1" t="s">
        <v>64</v>
      </c>
      <c r="C14" s="6">
        <v>0</v>
      </c>
      <c r="E14" s="6">
        <v>0</v>
      </c>
    </row>
    <row r="15" spans="1:5" ht="16.2" thickBot="1" x14ac:dyDescent="0.35">
      <c r="A15" s="1" t="s">
        <v>65</v>
      </c>
      <c r="C15" s="42">
        <v>26352412.260000002</v>
      </c>
      <c r="E15" s="42">
        <v>48680162.149999999</v>
      </c>
    </row>
    <row r="16" spans="1:5" s="4" customFormat="1" ht="16.2" thickBot="1" x14ac:dyDescent="0.35">
      <c r="A16" s="4" t="s">
        <v>66</v>
      </c>
      <c r="B16" s="43"/>
      <c r="C16" s="42">
        <f>SUM(C10:C15)</f>
        <v>132569994.32000002</v>
      </c>
      <c r="D16" s="54"/>
      <c r="E16" s="42">
        <f>SUM(E10:E15)</f>
        <v>148114415.03999999</v>
      </c>
    </row>
    <row r="17" spans="1:5" s="4" customFormat="1" x14ac:dyDescent="0.3">
      <c r="A17" s="4" t="s">
        <v>67</v>
      </c>
      <c r="B17" s="44"/>
      <c r="C17" s="45"/>
      <c r="D17" s="59"/>
      <c r="E17" s="45"/>
    </row>
    <row r="18" spans="1:5" x14ac:dyDescent="0.3">
      <c r="A18" s="1" t="s">
        <v>68</v>
      </c>
      <c r="C18" s="6">
        <v>41344225.280000001</v>
      </c>
      <c r="E18" s="6">
        <v>41371290.329999998</v>
      </c>
    </row>
    <row r="19" spans="1:5" x14ac:dyDescent="0.3">
      <c r="A19" s="1" t="s">
        <v>69</v>
      </c>
      <c r="C19" s="6">
        <v>6125766.549999997</v>
      </c>
      <c r="E19" s="6">
        <v>27855842.899999999</v>
      </c>
    </row>
    <row r="20" spans="1:5" x14ac:dyDescent="0.3">
      <c r="A20" s="1" t="s">
        <v>70</v>
      </c>
      <c r="C20" s="6">
        <v>41680427.10885714</v>
      </c>
      <c r="E20" s="6">
        <v>37991120.067142859</v>
      </c>
    </row>
    <row r="21" spans="1:5" x14ac:dyDescent="0.3">
      <c r="A21" s="1" t="s">
        <v>71</v>
      </c>
      <c r="C21" s="6">
        <v>269121.88</v>
      </c>
      <c r="E21" s="6">
        <v>354548.29000000004</v>
      </c>
    </row>
    <row r="22" spans="1:5" ht="16.2" thickBot="1" x14ac:dyDescent="0.35">
      <c r="A22" s="1" t="s">
        <v>72</v>
      </c>
      <c r="C22" s="42">
        <v>18488839.079999998</v>
      </c>
      <c r="E22" s="42">
        <v>31193033.149999999</v>
      </c>
    </row>
    <row r="23" spans="1:5" s="4" customFormat="1" ht="16.2" thickBot="1" x14ac:dyDescent="0.35">
      <c r="A23" s="4" t="s">
        <v>73</v>
      </c>
      <c r="B23" s="43"/>
      <c r="C23" s="42">
        <f>SUM(C18:C22)</f>
        <v>107908379.89885713</v>
      </c>
      <c r="D23" s="54"/>
      <c r="E23" s="42">
        <f>SUM(E18:E22)</f>
        <v>138765834.73714286</v>
      </c>
    </row>
    <row r="24" spans="1:5" s="4" customFormat="1" ht="16.2" thickBot="1" x14ac:dyDescent="0.35">
      <c r="A24" s="4" t="s">
        <v>74</v>
      </c>
      <c r="B24" s="43"/>
      <c r="C24" s="46">
        <f>+C16-C23</f>
        <v>24661614.421142891</v>
      </c>
      <c r="D24" s="54"/>
      <c r="E24" s="46">
        <f>+E16-E23</f>
        <v>9348580.3028571308</v>
      </c>
    </row>
    <row r="25" spans="1:5" s="4" customFormat="1" x14ac:dyDescent="0.3">
      <c r="A25" s="4" t="s">
        <v>75</v>
      </c>
      <c r="B25" s="44"/>
      <c r="C25" s="45"/>
      <c r="D25" s="59"/>
      <c r="E25" s="45"/>
    </row>
    <row r="26" spans="1:5" s="4" customFormat="1" x14ac:dyDescent="0.3">
      <c r="A26" s="4" t="s">
        <v>76</v>
      </c>
      <c r="B26" s="44"/>
      <c r="C26" s="45"/>
      <c r="D26" s="59"/>
      <c r="E26" s="45"/>
    </row>
    <row r="27" spans="1:5" x14ac:dyDescent="0.3">
      <c r="A27" s="1" t="s">
        <v>77</v>
      </c>
      <c r="C27" s="6">
        <v>0</v>
      </c>
      <c r="E27" s="6">
        <v>0</v>
      </c>
    </row>
    <row r="28" spans="1:5" x14ac:dyDescent="0.3">
      <c r="A28" s="1" t="s">
        <v>78</v>
      </c>
      <c r="C28" s="47"/>
      <c r="E28" s="47"/>
    </row>
    <row r="29" spans="1:5" x14ac:dyDescent="0.3">
      <c r="A29" s="1" t="s">
        <v>79</v>
      </c>
      <c r="C29" s="6">
        <v>0</v>
      </c>
      <c r="E29" s="6">
        <v>0</v>
      </c>
    </row>
    <row r="30" spans="1:5" x14ac:dyDescent="0.3">
      <c r="A30" s="1" t="s">
        <v>80</v>
      </c>
      <c r="C30" s="6">
        <v>0</v>
      </c>
      <c r="E30" s="6">
        <v>0</v>
      </c>
    </row>
    <row r="31" spans="1:5" ht="16.2" thickBot="1" x14ac:dyDescent="0.35">
      <c r="A31" s="1" t="s">
        <v>81</v>
      </c>
      <c r="C31" s="42">
        <v>0</v>
      </c>
      <c r="E31" s="42">
        <v>0</v>
      </c>
    </row>
    <row r="32" spans="1:5" s="4" customFormat="1" ht="16.2" thickBot="1" x14ac:dyDescent="0.35">
      <c r="A32" s="4" t="s">
        <v>82</v>
      </c>
      <c r="B32" s="43"/>
      <c r="C32" s="48">
        <f>SUM(C27:C31)</f>
        <v>0</v>
      </c>
      <c r="D32" s="54"/>
      <c r="E32" s="48">
        <f>SUM(E27:E31)</f>
        <v>0</v>
      </c>
    </row>
    <row r="33" spans="1:5" s="4" customFormat="1" x14ac:dyDescent="0.3">
      <c r="A33" s="4" t="s">
        <v>67</v>
      </c>
      <c r="B33" s="44"/>
      <c r="C33" s="45"/>
      <c r="D33" s="59"/>
      <c r="E33" s="45"/>
    </row>
    <row r="34" spans="1:5" x14ac:dyDescent="0.3">
      <c r="A34" s="1" t="s">
        <v>83</v>
      </c>
      <c r="C34" s="6">
        <v>0</v>
      </c>
      <c r="E34" s="6">
        <v>0</v>
      </c>
    </row>
    <row r="35" spans="1:5" x14ac:dyDescent="0.3">
      <c r="A35" s="2" t="s">
        <v>196</v>
      </c>
      <c r="C35" s="6">
        <v>19924697.68</v>
      </c>
      <c r="E35" s="6">
        <v>19632368.869999997</v>
      </c>
    </row>
    <row r="36" spans="1:5" x14ac:dyDescent="0.3">
      <c r="A36" s="35" t="s">
        <v>197</v>
      </c>
      <c r="C36" s="6"/>
      <c r="E36" s="6"/>
    </row>
    <row r="37" spans="1:5" x14ac:dyDescent="0.3">
      <c r="A37" s="1" t="s">
        <v>84</v>
      </c>
      <c r="C37" s="6">
        <v>0</v>
      </c>
      <c r="E37" s="6">
        <v>0</v>
      </c>
    </row>
    <row r="38" spans="1:5" x14ac:dyDescent="0.3">
      <c r="A38" s="1" t="s">
        <v>85</v>
      </c>
      <c r="C38" s="6">
        <v>0</v>
      </c>
      <c r="E38" s="6">
        <v>0</v>
      </c>
    </row>
    <row r="39" spans="1:5" x14ac:dyDescent="0.3">
      <c r="A39" s="1" t="s">
        <v>86</v>
      </c>
      <c r="C39" s="6">
        <v>0</v>
      </c>
      <c r="E39" s="6">
        <v>0</v>
      </c>
    </row>
    <row r="40" spans="1:5" ht="16.2" thickBot="1" x14ac:dyDescent="0.35">
      <c r="A40" s="1" t="s">
        <v>87</v>
      </c>
      <c r="C40" s="42">
        <v>0</v>
      </c>
      <c r="E40" s="42">
        <v>0</v>
      </c>
    </row>
    <row r="41" spans="1:5" s="4" customFormat="1" ht="16.2" thickBot="1" x14ac:dyDescent="0.35">
      <c r="A41" s="4" t="s">
        <v>73</v>
      </c>
      <c r="B41" s="43"/>
      <c r="C41" s="42">
        <f>SUM(C34:C40)</f>
        <v>19924697.68</v>
      </c>
      <c r="D41" s="54"/>
      <c r="E41" s="42">
        <f>SUM(E34:E40)</f>
        <v>19632368.869999997</v>
      </c>
    </row>
    <row r="42" spans="1:5" s="4" customFormat="1" ht="16.2" thickBot="1" x14ac:dyDescent="0.35">
      <c r="A42" s="4" t="s">
        <v>88</v>
      </c>
      <c r="B42" s="43"/>
      <c r="C42" s="48">
        <f>+C32-C41</f>
        <v>-19924697.68</v>
      </c>
      <c r="D42" s="54"/>
      <c r="E42" s="48">
        <f>+E32-E41</f>
        <v>-19632368.869999997</v>
      </c>
    </row>
    <row r="43" spans="1:5" s="4" customFormat="1" x14ac:dyDescent="0.3">
      <c r="A43" s="4" t="s">
        <v>89</v>
      </c>
      <c r="B43" s="44"/>
      <c r="C43" s="45"/>
      <c r="D43" s="59"/>
      <c r="E43" s="45"/>
    </row>
    <row r="44" spans="1:5" s="4" customFormat="1" x14ac:dyDescent="0.3">
      <c r="A44" s="4" t="s">
        <v>59</v>
      </c>
      <c r="B44" s="44"/>
      <c r="C44" s="45"/>
      <c r="D44" s="59"/>
      <c r="E44" s="45"/>
    </row>
    <row r="45" spans="1:5" x14ac:dyDescent="0.3">
      <c r="A45" s="1" t="s">
        <v>90</v>
      </c>
      <c r="C45" s="47">
        <v>0</v>
      </c>
      <c r="E45" s="47">
        <v>0</v>
      </c>
    </row>
    <row r="46" spans="1:5" ht="16.2" thickBot="1" x14ac:dyDescent="0.35">
      <c r="A46" s="1" t="s">
        <v>91</v>
      </c>
      <c r="B46" s="49"/>
      <c r="C46" s="42">
        <v>14868552.5</v>
      </c>
      <c r="E46" s="42">
        <v>0</v>
      </c>
    </row>
    <row r="47" spans="1:5" ht="16.2" thickBot="1" x14ac:dyDescent="0.35">
      <c r="A47" s="1" t="s">
        <v>82</v>
      </c>
      <c r="B47" s="43"/>
      <c r="C47" s="42">
        <f>SUM(C45:C46)</f>
        <v>14868552.5</v>
      </c>
      <c r="D47" s="54"/>
      <c r="E47" s="42">
        <f>SUM(E45:E46)</f>
        <v>0</v>
      </c>
    </row>
    <row r="48" spans="1:5" s="4" customFormat="1" x14ac:dyDescent="0.3">
      <c r="A48" s="4" t="s">
        <v>67</v>
      </c>
      <c r="B48" s="44"/>
      <c r="C48" s="45"/>
      <c r="D48" s="59"/>
      <c r="E48" s="45"/>
    </row>
    <row r="49" spans="1:5" x14ac:dyDescent="0.3">
      <c r="A49" s="1" t="s">
        <v>92</v>
      </c>
      <c r="C49" s="47">
        <v>0</v>
      </c>
      <c r="E49" s="47">
        <v>0</v>
      </c>
    </row>
    <row r="50" spans="1:5" x14ac:dyDescent="0.3">
      <c r="A50" s="1" t="s">
        <v>93</v>
      </c>
      <c r="C50" s="47">
        <v>0</v>
      </c>
      <c r="E50" s="47">
        <v>0</v>
      </c>
    </row>
    <row r="51" spans="1:5" ht="16.2" thickBot="1" x14ac:dyDescent="0.35">
      <c r="A51" s="1" t="s">
        <v>94</v>
      </c>
      <c r="C51" s="42">
        <v>1208611.4800000004</v>
      </c>
      <c r="E51" s="42">
        <v>1208611.4800000004</v>
      </c>
    </row>
    <row r="52" spans="1:5" ht="16.2" thickBot="1" x14ac:dyDescent="0.35">
      <c r="A52" s="1" t="s">
        <v>73</v>
      </c>
      <c r="B52" s="43"/>
      <c r="C52" s="42">
        <f>SUM(C49:C51)</f>
        <v>1208611.4800000004</v>
      </c>
      <c r="D52" s="54"/>
      <c r="E52" s="42">
        <f>SUM(E49:E51)</f>
        <v>1208611.4800000004</v>
      </c>
    </row>
    <row r="53" spans="1:5" s="4" customFormat="1" ht="16.2" thickBot="1" x14ac:dyDescent="0.35">
      <c r="A53" s="4" t="s">
        <v>95</v>
      </c>
      <c r="B53" s="43"/>
      <c r="C53" s="48">
        <f>+C47-C52</f>
        <v>13659941.02</v>
      </c>
      <c r="D53" s="54"/>
      <c r="E53" s="48">
        <f>+E47-E52</f>
        <v>-1208611.4800000004</v>
      </c>
    </row>
    <row r="54" spans="1:5" s="4" customFormat="1" x14ac:dyDescent="0.3">
      <c r="A54" s="4" t="s">
        <v>96</v>
      </c>
      <c r="B54" s="44"/>
      <c r="C54" s="45"/>
      <c r="D54" s="59"/>
      <c r="E54" s="45"/>
    </row>
    <row r="55" spans="1:5" s="4" customFormat="1" x14ac:dyDescent="0.3">
      <c r="A55" s="4" t="s">
        <v>97</v>
      </c>
      <c r="B55" s="44"/>
      <c r="C55" s="45">
        <f>+C24+C42+C53</f>
        <v>18396857.761142891</v>
      </c>
      <c r="D55" s="59"/>
      <c r="E55" s="45">
        <f>+E24+E42+E53</f>
        <v>-11492400.047142867</v>
      </c>
    </row>
    <row r="56" spans="1:5" ht="16.2" thickBot="1" x14ac:dyDescent="0.35">
      <c r="A56" s="4" t="s">
        <v>98</v>
      </c>
      <c r="C56" s="42">
        <v>28172989.522857137</v>
      </c>
      <c r="E56" s="42">
        <v>39665389.569999993</v>
      </c>
    </row>
    <row r="57" spans="1:5" ht="16.2" thickBot="1" x14ac:dyDescent="0.35">
      <c r="A57" s="4" t="s">
        <v>99</v>
      </c>
      <c r="B57" s="43" t="s">
        <v>4</v>
      </c>
      <c r="C57" s="46">
        <f>SUM(C55:C56)</f>
        <v>46569847.284000024</v>
      </c>
      <c r="D57" s="54"/>
      <c r="E57" s="46">
        <f>SUM(E55:E56)</f>
        <v>28172989.522857126</v>
      </c>
    </row>
    <row r="58" spans="1:5" x14ac:dyDescent="0.3">
      <c r="C58" s="50"/>
      <c r="E58" s="50"/>
    </row>
    <row r="59" spans="1:5" x14ac:dyDescent="0.3">
      <c r="C59" s="47"/>
      <c r="E59" s="47"/>
    </row>
    <row r="60" spans="1:5" x14ac:dyDescent="0.3">
      <c r="A60" s="4"/>
      <c r="B60" s="52"/>
      <c r="C60" s="55"/>
      <c r="D60" s="52"/>
      <c r="E60" s="55"/>
    </row>
    <row r="61" spans="1:5" x14ac:dyDescent="0.3">
      <c r="A61" s="4"/>
      <c r="B61" s="52"/>
      <c r="C61" s="55"/>
      <c r="D61" s="52"/>
      <c r="E61" s="55"/>
    </row>
    <row r="62" spans="1:5" x14ac:dyDescent="0.3">
      <c r="A62" s="4"/>
      <c r="B62" s="52"/>
      <c r="C62" s="55"/>
      <c r="D62" s="52"/>
      <c r="E62" s="55"/>
    </row>
    <row r="63" spans="1:5" x14ac:dyDescent="0.3">
      <c r="A63" s="4"/>
      <c r="B63" s="52"/>
      <c r="D63" s="52"/>
    </row>
    <row r="64" spans="1:5" x14ac:dyDescent="0.3">
      <c r="A64" s="6"/>
      <c r="B64" s="31"/>
      <c r="C64" s="18"/>
      <c r="D64" s="60"/>
      <c r="E64" s="18"/>
    </row>
    <row r="65" spans="2:5" x14ac:dyDescent="0.3">
      <c r="B65" s="32"/>
      <c r="C65" s="18"/>
      <c r="D65" s="61"/>
      <c r="E65" s="18"/>
    </row>
    <row r="66" spans="2:5" x14ac:dyDescent="0.3">
      <c r="B66" s="105"/>
      <c r="C66" s="105"/>
      <c r="D66" s="105"/>
      <c r="E66" s="56"/>
    </row>
    <row r="67" spans="2:5" x14ac:dyDescent="0.3">
      <c r="B67" s="57"/>
      <c r="C67" s="57"/>
      <c r="D67" s="62"/>
      <c r="E67" s="57"/>
    </row>
    <row r="68" spans="2:5" x14ac:dyDescent="0.3">
      <c r="B68" s="105"/>
      <c r="C68" s="105"/>
      <c r="D68" s="105"/>
      <c r="E68" s="105"/>
    </row>
    <row r="69" spans="2:5" x14ac:dyDescent="0.3">
      <c r="B69" s="106"/>
      <c r="C69" s="106"/>
      <c r="D69" s="106"/>
      <c r="E69" s="106"/>
    </row>
  </sheetData>
  <sheetProtection algorithmName="SHA-512" hashValue="7DL0dHnXIbJtVDWcvYPFmXgc861MFcIzq9skQHyfdynHiGhZeNxCwKeOwiBd5s2TnJvpsTNIw6wEg2FV6oSJWA==" saltValue="046EruN2hUxUVOOu0YwQAw==" spinCount="100000" sheet="1" objects="1" scenarios="1" selectLockedCells="1" selectUnlockedCells="1"/>
  <mergeCells count="11">
    <mergeCell ref="D68:E68"/>
    <mergeCell ref="D69:E69"/>
    <mergeCell ref="B68:C68"/>
    <mergeCell ref="B69:C69"/>
    <mergeCell ref="B7:C7"/>
    <mergeCell ref="B66:D66"/>
    <mergeCell ref="A1:E1"/>
    <mergeCell ref="A2:E2"/>
    <mergeCell ref="A3:E3"/>
    <mergeCell ref="A4:E4"/>
    <mergeCell ref="D7:E7"/>
  </mergeCells>
  <printOptions horizontalCentered="1"/>
  <pageMargins left="0.71" right="0.52" top="1" bottom="1" header="0.5" footer="0.5"/>
  <pageSetup scale="85" orientation="portrait" horizontalDpi="4294967293" verticalDpi="4294967293" r:id="rId1"/>
  <headerFooter differentFirst="1"/>
  <rowBreaks count="1" manualBreakCount="1">
    <brk id="42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7"/>
  <sheetViews>
    <sheetView zoomScaleNormal="100" zoomScaleSheetLayoutView="85" zoomScalePageLayoutView="60" workbookViewId="0">
      <selection sqref="A1:P1"/>
    </sheetView>
  </sheetViews>
  <sheetFormatPr defaultColWidth="9.109375" defaultRowHeight="15.6" x14ac:dyDescent="0.3"/>
  <cols>
    <col min="1" max="2" width="2.44140625" style="50" customWidth="1"/>
    <col min="3" max="4" width="2.6640625" style="50" customWidth="1"/>
    <col min="5" max="5" width="43.33203125" style="50" customWidth="1"/>
    <col min="6" max="6" width="3.88671875" style="50" customWidth="1"/>
    <col min="7" max="7" width="2.44140625" style="50" customWidth="1"/>
    <col min="8" max="8" width="18.5546875" style="47" customWidth="1"/>
    <col min="9" max="9" width="0.88671875" style="79" customWidth="1"/>
    <col min="10" max="10" width="17.6640625" style="47" customWidth="1"/>
    <col min="11" max="11" width="1" style="79" customWidth="1"/>
    <col min="12" max="12" width="14.6640625" style="78" customWidth="1"/>
    <col min="13" max="13" width="1.109375" style="79" customWidth="1"/>
    <col min="14" max="14" width="17.6640625" style="47" customWidth="1"/>
    <col min="15" max="15" width="2" style="79" customWidth="1"/>
    <col min="16" max="16" width="17.33203125" style="47" customWidth="1"/>
    <col min="17" max="17" width="14.33203125" style="50" bestFit="1" customWidth="1"/>
    <col min="18" max="20" width="9.109375" style="50"/>
    <col min="21" max="21" width="13.33203125" style="50" bestFit="1" customWidth="1"/>
    <col min="22" max="16384" width="9.109375" style="50"/>
  </cols>
  <sheetData>
    <row r="1" spans="1:16" x14ac:dyDescent="0.3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</row>
    <row r="2" spans="1:16" s="64" customFormat="1" ht="15" customHeight="1" x14ac:dyDescent="0.3">
      <c r="A2" s="124" t="s">
        <v>198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</row>
    <row r="3" spans="1:16" x14ac:dyDescent="0.3">
      <c r="A3" s="123" t="s">
        <v>187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</row>
    <row r="5" spans="1:16" ht="15" customHeight="1" x14ac:dyDescent="0.3">
      <c r="A5" s="124" t="s">
        <v>174</v>
      </c>
      <c r="B5" s="124"/>
      <c r="C5" s="124"/>
      <c r="D5" s="124"/>
      <c r="E5" s="124"/>
      <c r="F5" s="125"/>
      <c r="G5" s="126" t="s">
        <v>173</v>
      </c>
      <c r="H5" s="126"/>
      <c r="I5" s="126"/>
      <c r="J5" s="126"/>
      <c r="K5" s="127" t="s">
        <v>172</v>
      </c>
      <c r="L5" s="127"/>
      <c r="M5" s="127" t="s">
        <v>171</v>
      </c>
      <c r="N5" s="127"/>
      <c r="O5" s="127" t="s">
        <v>170</v>
      </c>
      <c r="P5" s="127"/>
    </row>
    <row r="6" spans="1:16" x14ac:dyDescent="0.3">
      <c r="A6" s="124"/>
      <c r="B6" s="124"/>
      <c r="C6" s="124"/>
      <c r="D6" s="124"/>
      <c r="E6" s="124"/>
      <c r="F6" s="125"/>
      <c r="G6" s="126" t="s">
        <v>169</v>
      </c>
      <c r="H6" s="126"/>
      <c r="I6" s="130" t="s">
        <v>168</v>
      </c>
      <c r="J6" s="130"/>
      <c r="K6" s="127"/>
      <c r="L6" s="127"/>
      <c r="M6" s="127"/>
      <c r="N6" s="127"/>
      <c r="O6" s="127"/>
      <c r="P6" s="127"/>
    </row>
    <row r="7" spans="1:16" ht="20.25" customHeight="1" x14ac:dyDescent="0.3">
      <c r="A7" s="124"/>
      <c r="B7" s="124"/>
      <c r="C7" s="124"/>
      <c r="D7" s="124"/>
      <c r="E7" s="124"/>
      <c r="F7" s="125"/>
      <c r="G7" s="129"/>
      <c r="H7" s="129"/>
      <c r="I7" s="131"/>
      <c r="J7" s="131"/>
      <c r="K7" s="128"/>
      <c r="L7" s="128"/>
      <c r="M7" s="128"/>
      <c r="N7" s="128"/>
      <c r="O7" s="128"/>
      <c r="P7" s="128"/>
    </row>
    <row r="8" spans="1:16" x14ac:dyDescent="0.3">
      <c r="A8" s="64" t="s">
        <v>32</v>
      </c>
    </row>
    <row r="9" spans="1:16" x14ac:dyDescent="0.3">
      <c r="B9" s="50" t="s">
        <v>167</v>
      </c>
      <c r="C9" s="50" t="s">
        <v>166</v>
      </c>
    </row>
    <row r="10" spans="1:16" x14ac:dyDescent="0.3">
      <c r="C10" s="65" t="s">
        <v>154</v>
      </c>
      <c r="D10" s="50" t="s">
        <v>33</v>
      </c>
    </row>
    <row r="11" spans="1:16" x14ac:dyDescent="0.3">
      <c r="E11" s="50" t="s">
        <v>165</v>
      </c>
      <c r="G11" s="50" t="s">
        <v>4</v>
      </c>
      <c r="H11" s="47">
        <f>1796779+2245973.75</f>
        <v>4042752.75</v>
      </c>
      <c r="J11" s="47">
        <f>1796779+2245973.75</f>
        <v>4042752.75</v>
      </c>
      <c r="L11" s="78">
        <f>+H11-J11</f>
        <v>0</v>
      </c>
      <c r="N11" s="47">
        <f>1903981.62+2379977</f>
        <v>4283958.62</v>
      </c>
      <c r="P11" s="47">
        <f>+N11-J11</f>
        <v>241205.87000000011</v>
      </c>
    </row>
    <row r="12" spans="1:16" x14ac:dyDescent="0.3">
      <c r="E12" s="50" t="s">
        <v>164</v>
      </c>
      <c r="H12" s="47">
        <v>1646776</v>
      </c>
      <c r="J12" s="47">
        <v>1646776</v>
      </c>
      <c r="L12" s="78">
        <f>+H12-J12</f>
        <v>0</v>
      </c>
      <c r="N12" s="47">
        <v>1510483.51</v>
      </c>
      <c r="P12" s="47">
        <f>+N12-J12</f>
        <v>-136292.49</v>
      </c>
    </row>
    <row r="13" spans="1:16" x14ac:dyDescent="0.3">
      <c r="E13" s="50" t="s">
        <v>163</v>
      </c>
      <c r="H13" s="47">
        <v>812370</v>
      </c>
      <c r="J13" s="47">
        <v>812370</v>
      </c>
      <c r="L13" s="78">
        <f>+H13-J13</f>
        <v>0</v>
      </c>
      <c r="N13" s="47">
        <v>690869.08000000007</v>
      </c>
      <c r="P13" s="47">
        <f>+N13-J13</f>
        <v>-121500.91999999993</v>
      </c>
    </row>
    <row r="14" spans="1:16" x14ac:dyDescent="0.3">
      <c r="D14" s="50" t="s">
        <v>162</v>
      </c>
      <c r="G14" s="66"/>
      <c r="H14" s="67">
        <f>SUM(H11:H13)</f>
        <v>6501898.75</v>
      </c>
      <c r="I14" s="80"/>
      <c r="J14" s="67">
        <f t="shared" ref="J14:P14" si="0">SUM(J11:J13)</f>
        <v>6501898.75</v>
      </c>
      <c r="K14" s="80"/>
      <c r="L14" s="80">
        <f>SUM(L11:L13)</f>
        <v>0</v>
      </c>
      <c r="M14" s="80"/>
      <c r="N14" s="67">
        <f>SUM(N11:N13)</f>
        <v>6485311.21</v>
      </c>
      <c r="O14" s="80"/>
      <c r="P14" s="67">
        <f t="shared" si="0"/>
        <v>-16587.539999999804</v>
      </c>
    </row>
    <row r="15" spans="1:16" x14ac:dyDescent="0.3">
      <c r="C15" s="65" t="s">
        <v>152</v>
      </c>
      <c r="D15" s="50" t="s">
        <v>161</v>
      </c>
    </row>
    <row r="16" spans="1:16" x14ac:dyDescent="0.3">
      <c r="E16" s="50" t="s">
        <v>160</v>
      </c>
      <c r="H16" s="47">
        <v>2880229.3</v>
      </c>
      <c r="J16" s="47">
        <v>2880229.3</v>
      </c>
      <c r="L16" s="78">
        <f>+H16-J16</f>
        <v>0</v>
      </c>
      <c r="N16" s="47">
        <v>3472183.85</v>
      </c>
      <c r="P16" s="47">
        <f>+N16-J16</f>
        <v>591954.55000000028</v>
      </c>
    </row>
    <row r="17" spans="2:16" x14ac:dyDescent="0.3">
      <c r="E17" s="50" t="s">
        <v>159</v>
      </c>
      <c r="H17" s="47">
        <f>5991091.81</f>
        <v>5991091.8099999996</v>
      </c>
      <c r="J17" s="47">
        <v>5991091.8100000005</v>
      </c>
      <c r="L17" s="78">
        <f>+H17-J17</f>
        <v>0</v>
      </c>
      <c r="N17" s="47">
        <f>6221940.14+2002.86</f>
        <v>6223943</v>
      </c>
      <c r="P17" s="47">
        <f>+N17-J17</f>
        <v>232851.18999999948</v>
      </c>
    </row>
    <row r="18" spans="2:16" x14ac:dyDescent="0.3">
      <c r="E18" s="50" t="s">
        <v>158</v>
      </c>
      <c r="H18" s="47">
        <v>591000</v>
      </c>
      <c r="J18" s="47">
        <v>591000</v>
      </c>
      <c r="L18" s="78">
        <f>+H18-J18</f>
        <v>0</v>
      </c>
      <c r="N18" s="47">
        <v>481029.64</v>
      </c>
      <c r="P18" s="47">
        <f>+N18-J18</f>
        <v>-109970.35999999999</v>
      </c>
    </row>
    <row r="19" spans="2:16" x14ac:dyDescent="0.3">
      <c r="D19" s="50" t="s">
        <v>157</v>
      </c>
      <c r="G19" s="66"/>
      <c r="H19" s="67">
        <f>SUM(H16:H18)</f>
        <v>9462321.1099999994</v>
      </c>
      <c r="I19" s="80"/>
      <c r="J19" s="67">
        <f t="shared" ref="J19:P19" si="1">SUM(J16:J18)</f>
        <v>9462321.1099999994</v>
      </c>
      <c r="K19" s="80"/>
      <c r="L19" s="80">
        <f>SUM(L16:L18)</f>
        <v>0</v>
      </c>
      <c r="M19" s="80"/>
      <c r="N19" s="67">
        <f t="shared" si="1"/>
        <v>10177156.49</v>
      </c>
      <c r="O19" s="80"/>
      <c r="P19" s="67">
        <f t="shared" si="1"/>
        <v>714835.37999999977</v>
      </c>
    </row>
    <row r="20" spans="2:16" x14ac:dyDescent="0.3">
      <c r="B20" s="50" t="s">
        <v>156</v>
      </c>
      <c r="C20" s="50" t="s">
        <v>155</v>
      </c>
    </row>
    <row r="21" spans="2:16" x14ac:dyDescent="0.3">
      <c r="C21" s="65" t="s">
        <v>154</v>
      </c>
      <c r="D21" s="50" t="s">
        <v>153</v>
      </c>
      <c r="H21" s="47">
        <v>90036144</v>
      </c>
      <c r="J21" s="47">
        <v>90036144</v>
      </c>
      <c r="L21" s="78">
        <f t="shared" ref="L21:L37" si="2">+H21-J21</f>
        <v>0</v>
      </c>
      <c r="N21" s="47">
        <v>90036144</v>
      </c>
      <c r="P21" s="47">
        <f t="shared" ref="P21:P37" si="3">+N21-J21</f>
        <v>0</v>
      </c>
    </row>
    <row r="22" spans="2:16" x14ac:dyDescent="0.3">
      <c r="C22" s="65" t="s">
        <v>152</v>
      </c>
      <c r="D22" s="50" t="s">
        <v>175</v>
      </c>
      <c r="J22" s="47">
        <f>+H17-J17</f>
        <v>0</v>
      </c>
      <c r="L22" s="78">
        <f t="shared" si="2"/>
        <v>0</v>
      </c>
      <c r="P22" s="47">
        <f t="shared" si="3"/>
        <v>0</v>
      </c>
    </row>
    <row r="23" spans="2:16" x14ac:dyDescent="0.3">
      <c r="C23" s="65" t="s">
        <v>151</v>
      </c>
      <c r="D23" s="50" t="s">
        <v>150</v>
      </c>
      <c r="L23" s="78">
        <f t="shared" si="2"/>
        <v>0</v>
      </c>
      <c r="P23" s="47">
        <f t="shared" si="3"/>
        <v>0</v>
      </c>
    </row>
    <row r="24" spans="2:16" x14ac:dyDescent="0.3">
      <c r="E24" s="50" t="s">
        <v>149</v>
      </c>
      <c r="L24" s="78">
        <f t="shared" si="2"/>
        <v>0</v>
      </c>
      <c r="P24" s="47">
        <f t="shared" si="3"/>
        <v>0</v>
      </c>
    </row>
    <row r="25" spans="2:16" x14ac:dyDescent="0.3">
      <c r="E25" s="50" t="s">
        <v>148</v>
      </c>
      <c r="L25" s="78">
        <f t="shared" si="2"/>
        <v>0</v>
      </c>
      <c r="P25" s="47">
        <f t="shared" si="3"/>
        <v>0</v>
      </c>
    </row>
    <row r="26" spans="2:16" x14ac:dyDescent="0.3">
      <c r="E26" s="50" t="s">
        <v>147</v>
      </c>
      <c r="L26" s="78">
        <f t="shared" si="2"/>
        <v>0</v>
      </c>
      <c r="P26" s="47">
        <f t="shared" si="3"/>
        <v>0</v>
      </c>
    </row>
    <row r="27" spans="2:16" x14ac:dyDescent="0.3">
      <c r="E27" s="50" t="s">
        <v>179</v>
      </c>
      <c r="L27" s="78">
        <f t="shared" si="2"/>
        <v>0</v>
      </c>
      <c r="P27" s="47">
        <f t="shared" si="3"/>
        <v>0</v>
      </c>
    </row>
    <row r="28" spans="2:16" x14ac:dyDescent="0.3">
      <c r="C28" s="65" t="s">
        <v>146</v>
      </c>
      <c r="D28" s="50" t="s">
        <v>145</v>
      </c>
      <c r="L28" s="78">
        <f t="shared" si="2"/>
        <v>0</v>
      </c>
      <c r="P28" s="47">
        <f t="shared" si="3"/>
        <v>0</v>
      </c>
    </row>
    <row r="29" spans="2:16" x14ac:dyDescent="0.3">
      <c r="E29" s="50" t="s">
        <v>144</v>
      </c>
      <c r="L29" s="78">
        <f t="shared" si="2"/>
        <v>0</v>
      </c>
      <c r="P29" s="47">
        <f t="shared" si="3"/>
        <v>0</v>
      </c>
    </row>
    <row r="30" spans="2:16" x14ac:dyDescent="0.3">
      <c r="E30" s="50" t="s">
        <v>143</v>
      </c>
      <c r="L30" s="78">
        <f t="shared" si="2"/>
        <v>0</v>
      </c>
      <c r="P30" s="47">
        <f t="shared" si="3"/>
        <v>0</v>
      </c>
    </row>
    <row r="31" spans="2:16" x14ac:dyDescent="0.3">
      <c r="C31" s="65" t="s">
        <v>142</v>
      </c>
      <c r="D31" s="50" t="s">
        <v>141</v>
      </c>
      <c r="L31" s="78">
        <f t="shared" si="2"/>
        <v>0</v>
      </c>
      <c r="P31" s="47">
        <f t="shared" si="3"/>
        <v>0</v>
      </c>
    </row>
    <row r="32" spans="2:16" x14ac:dyDescent="0.3">
      <c r="C32" s="65" t="s">
        <v>140</v>
      </c>
      <c r="D32" s="50" t="s">
        <v>139</v>
      </c>
      <c r="L32" s="78">
        <f t="shared" si="2"/>
        <v>0</v>
      </c>
      <c r="P32" s="47">
        <f t="shared" si="3"/>
        <v>0</v>
      </c>
    </row>
    <row r="33" spans="1:17" x14ac:dyDescent="0.3">
      <c r="E33" s="50" t="s">
        <v>138</v>
      </c>
      <c r="L33" s="78">
        <f t="shared" si="2"/>
        <v>0</v>
      </c>
      <c r="P33" s="47">
        <f t="shared" si="3"/>
        <v>0</v>
      </c>
    </row>
    <row r="34" spans="1:17" x14ac:dyDescent="0.3">
      <c r="E34" s="50" t="s">
        <v>137</v>
      </c>
      <c r="L34" s="78">
        <f t="shared" si="2"/>
        <v>0</v>
      </c>
      <c r="P34" s="47">
        <f t="shared" si="3"/>
        <v>0</v>
      </c>
    </row>
    <row r="35" spans="1:17" x14ac:dyDescent="0.3">
      <c r="E35" s="50" t="s">
        <v>136</v>
      </c>
      <c r="L35" s="78">
        <f t="shared" si="2"/>
        <v>0</v>
      </c>
      <c r="P35" s="47">
        <f t="shared" si="3"/>
        <v>0</v>
      </c>
    </row>
    <row r="36" spans="1:17" x14ac:dyDescent="0.3">
      <c r="E36" s="50" t="s">
        <v>135</v>
      </c>
      <c r="L36" s="78">
        <f t="shared" si="2"/>
        <v>0</v>
      </c>
      <c r="P36" s="47">
        <f t="shared" si="3"/>
        <v>0</v>
      </c>
    </row>
    <row r="37" spans="1:17" x14ac:dyDescent="0.3">
      <c r="B37" s="50" t="s">
        <v>134</v>
      </c>
      <c r="C37" s="50" t="s">
        <v>133</v>
      </c>
      <c r="L37" s="78">
        <f t="shared" si="2"/>
        <v>0</v>
      </c>
      <c r="P37" s="47">
        <f t="shared" si="3"/>
        <v>0</v>
      </c>
    </row>
    <row r="38" spans="1:17" ht="16.2" thickBot="1" x14ac:dyDescent="0.35">
      <c r="A38" s="64" t="s">
        <v>132</v>
      </c>
      <c r="G38" s="99"/>
      <c r="H38" s="100">
        <f>SUM(H21:H37)+H19+H14</f>
        <v>106000363.86</v>
      </c>
      <c r="I38" s="101"/>
      <c r="J38" s="100">
        <f t="shared" ref="J38:P38" si="4">SUM(J21:J37)+J19+J14</f>
        <v>106000363.86</v>
      </c>
      <c r="K38" s="101"/>
      <c r="L38" s="101">
        <f>SUM(L21:L37)</f>
        <v>0</v>
      </c>
      <c r="M38" s="101"/>
      <c r="N38" s="100">
        <f t="shared" si="4"/>
        <v>106698611.69999999</v>
      </c>
      <c r="O38" s="101"/>
      <c r="P38" s="100">
        <f t="shared" si="4"/>
        <v>698247.84</v>
      </c>
    </row>
    <row r="39" spans="1:17" ht="16.2" thickTop="1" x14ac:dyDescent="0.3">
      <c r="A39" s="64" t="s">
        <v>131</v>
      </c>
    </row>
    <row r="40" spans="1:17" x14ac:dyDescent="0.3">
      <c r="B40" s="64" t="s">
        <v>119</v>
      </c>
      <c r="Q40" s="70"/>
    </row>
    <row r="41" spans="1:17" x14ac:dyDescent="0.3">
      <c r="C41" s="50" t="s">
        <v>42</v>
      </c>
      <c r="H41" s="47">
        <v>27310202</v>
      </c>
      <c r="J41" s="47">
        <v>27310202</v>
      </c>
      <c r="L41" s="78">
        <v>0</v>
      </c>
      <c r="N41" s="47">
        <v>26714279.360000003</v>
      </c>
      <c r="P41" s="47">
        <f>+N41-J41</f>
        <v>-595922.63999999687</v>
      </c>
      <c r="Q41" s="70"/>
    </row>
    <row r="42" spans="1:17" x14ac:dyDescent="0.3">
      <c r="C42" s="50" t="s">
        <v>43</v>
      </c>
      <c r="H42" s="47">
        <v>20458464.23</v>
      </c>
      <c r="J42" s="47">
        <v>20458464.23</v>
      </c>
      <c r="L42" s="78">
        <v>0</v>
      </c>
      <c r="N42" s="47">
        <v>20365331.580000006</v>
      </c>
      <c r="P42" s="47">
        <f>+N42-J42</f>
        <v>-93132.649999994785</v>
      </c>
      <c r="Q42" s="70"/>
    </row>
    <row r="43" spans="1:17" x14ac:dyDescent="0.3">
      <c r="C43" s="50" t="s">
        <v>120</v>
      </c>
      <c r="H43" s="47">
        <v>43450000</v>
      </c>
      <c r="J43" s="47">
        <v>43450000</v>
      </c>
      <c r="L43" s="78">
        <v>0</v>
      </c>
      <c r="N43" s="47">
        <v>14696756</v>
      </c>
      <c r="P43" s="47">
        <f>+N43-J43</f>
        <v>-28753244</v>
      </c>
      <c r="Q43" s="70"/>
    </row>
    <row r="44" spans="1:17" x14ac:dyDescent="0.3">
      <c r="B44" s="64" t="s">
        <v>118</v>
      </c>
      <c r="I44" s="63"/>
      <c r="K44" s="63"/>
      <c r="L44" s="47"/>
      <c r="M44" s="63"/>
      <c r="O44" s="63"/>
    </row>
    <row r="45" spans="1:17" x14ac:dyDescent="0.3">
      <c r="C45" s="50" t="s">
        <v>42</v>
      </c>
      <c r="H45" s="47">
        <v>866860</v>
      </c>
      <c r="I45" s="63"/>
      <c r="J45" s="47">
        <v>866860</v>
      </c>
      <c r="K45" s="63"/>
      <c r="L45" s="47">
        <f>+H45-J45</f>
        <v>0</v>
      </c>
      <c r="M45" s="63"/>
      <c r="N45" s="47">
        <v>759620</v>
      </c>
      <c r="O45" s="63"/>
      <c r="P45" s="47">
        <f>+N45-J45</f>
        <v>-107240</v>
      </c>
    </row>
    <row r="46" spans="1:17" x14ac:dyDescent="0.3">
      <c r="C46" s="50" t="s">
        <v>43</v>
      </c>
      <c r="H46" s="47">
        <v>2503134.64</v>
      </c>
      <c r="I46" s="63"/>
      <c r="J46" s="47">
        <v>2503134.64</v>
      </c>
      <c r="K46" s="63"/>
      <c r="L46" s="47">
        <f>+H46-J46</f>
        <v>0</v>
      </c>
      <c r="M46" s="63"/>
      <c r="N46" s="47">
        <v>2163005.94</v>
      </c>
      <c r="O46" s="63"/>
      <c r="P46" s="47">
        <f>+N46-J46</f>
        <v>-340128.70000000019</v>
      </c>
    </row>
    <row r="47" spans="1:17" x14ac:dyDescent="0.3">
      <c r="C47" s="50" t="s">
        <v>120</v>
      </c>
      <c r="H47" s="47">
        <v>0</v>
      </c>
      <c r="I47" s="63"/>
      <c r="J47" s="47">
        <v>0</v>
      </c>
      <c r="K47" s="63"/>
      <c r="L47" s="47">
        <f>+H47-J47</f>
        <v>0</v>
      </c>
      <c r="M47" s="63"/>
      <c r="N47" s="47">
        <v>0</v>
      </c>
      <c r="O47" s="63"/>
      <c r="P47" s="47">
        <f>+N47-J47</f>
        <v>0</v>
      </c>
    </row>
    <row r="48" spans="1:17" x14ac:dyDescent="0.3">
      <c r="C48" s="50" t="s">
        <v>127</v>
      </c>
      <c r="H48" s="47">
        <v>600</v>
      </c>
      <c r="I48" s="63"/>
      <c r="J48" s="47">
        <v>600</v>
      </c>
      <c r="K48" s="63"/>
      <c r="L48" s="47"/>
      <c r="M48" s="63"/>
      <c r="N48" s="47">
        <v>400.57</v>
      </c>
      <c r="O48" s="63"/>
      <c r="P48" s="47">
        <f>+N48-J48</f>
        <v>-199.43</v>
      </c>
    </row>
    <row r="49" spans="2:16" x14ac:dyDescent="0.3">
      <c r="B49" s="64" t="s">
        <v>117</v>
      </c>
    </row>
    <row r="50" spans="2:16" x14ac:dyDescent="0.3">
      <c r="C50" s="50" t="s">
        <v>42</v>
      </c>
      <c r="H50" s="47">
        <v>4732967.7699999996</v>
      </c>
      <c r="J50" s="47">
        <v>4732967.7699999996</v>
      </c>
      <c r="L50" s="78">
        <v>0</v>
      </c>
      <c r="N50" s="47">
        <v>4732966.9000000004</v>
      </c>
      <c r="P50" s="47">
        <f>+N50-J50</f>
        <v>-0.86999999918043613</v>
      </c>
    </row>
    <row r="51" spans="2:16" x14ac:dyDescent="0.3">
      <c r="C51" s="50" t="s">
        <v>43</v>
      </c>
      <c r="H51" s="47">
        <v>2665820</v>
      </c>
      <c r="J51" s="47">
        <v>2665820</v>
      </c>
      <c r="L51" s="78">
        <v>0</v>
      </c>
      <c r="N51" s="47">
        <v>2661539.3200000003</v>
      </c>
      <c r="P51" s="47">
        <f>+N51-J51</f>
        <v>-4280.679999999702</v>
      </c>
    </row>
    <row r="52" spans="2:16" x14ac:dyDescent="0.3">
      <c r="C52" s="50" t="s">
        <v>120</v>
      </c>
      <c r="H52" s="47">
        <v>0</v>
      </c>
      <c r="J52" s="47">
        <v>0</v>
      </c>
      <c r="L52" s="78">
        <v>0</v>
      </c>
      <c r="N52" s="47">
        <v>0</v>
      </c>
      <c r="P52" s="47">
        <f>+N52-J52</f>
        <v>0</v>
      </c>
    </row>
    <row r="53" spans="2:16" x14ac:dyDescent="0.3">
      <c r="B53" s="64" t="s">
        <v>116</v>
      </c>
    </row>
    <row r="54" spans="2:16" x14ac:dyDescent="0.3">
      <c r="C54" s="50" t="s">
        <v>42</v>
      </c>
      <c r="H54" s="47">
        <v>0</v>
      </c>
      <c r="J54" s="47">
        <v>0</v>
      </c>
      <c r="L54" s="78">
        <v>0</v>
      </c>
      <c r="N54" s="47">
        <v>0</v>
      </c>
      <c r="P54" s="47">
        <f>+N54-J54</f>
        <v>0</v>
      </c>
    </row>
    <row r="55" spans="2:16" x14ac:dyDescent="0.3">
      <c r="C55" s="50" t="s">
        <v>43</v>
      </c>
      <c r="H55" s="47">
        <v>0</v>
      </c>
      <c r="J55" s="47">
        <v>0</v>
      </c>
      <c r="L55" s="78">
        <v>0</v>
      </c>
      <c r="N55" s="47">
        <v>0</v>
      </c>
      <c r="P55" s="47">
        <f>+N55-J55</f>
        <v>0</v>
      </c>
    </row>
    <row r="56" spans="2:16" x14ac:dyDescent="0.3">
      <c r="C56" s="50" t="s">
        <v>120</v>
      </c>
      <c r="H56" s="47">
        <v>0</v>
      </c>
      <c r="J56" s="47">
        <v>0</v>
      </c>
      <c r="L56" s="78">
        <v>0</v>
      </c>
      <c r="N56" s="47">
        <v>0</v>
      </c>
      <c r="P56" s="47">
        <f>+N56-J56</f>
        <v>0</v>
      </c>
    </row>
    <row r="57" spans="2:16" x14ac:dyDescent="0.3">
      <c r="B57" s="64" t="s">
        <v>115</v>
      </c>
    </row>
    <row r="58" spans="2:16" x14ac:dyDescent="0.3">
      <c r="C58" s="50" t="s">
        <v>42</v>
      </c>
      <c r="H58" s="47">
        <v>0</v>
      </c>
      <c r="J58" s="47">
        <v>0</v>
      </c>
      <c r="L58" s="78">
        <v>0</v>
      </c>
      <c r="N58" s="47">
        <v>0</v>
      </c>
      <c r="P58" s="47">
        <f>+N58-J58</f>
        <v>0</v>
      </c>
    </row>
    <row r="59" spans="2:16" x14ac:dyDescent="0.3">
      <c r="C59" s="50" t="s">
        <v>43</v>
      </c>
      <c r="H59" s="47">
        <v>0</v>
      </c>
      <c r="J59" s="47">
        <v>0</v>
      </c>
      <c r="L59" s="78">
        <v>0</v>
      </c>
      <c r="N59" s="47">
        <v>0</v>
      </c>
      <c r="P59" s="47">
        <f>+N59-J59</f>
        <v>0</v>
      </c>
    </row>
    <row r="60" spans="2:16" x14ac:dyDescent="0.3">
      <c r="C60" s="50" t="s">
        <v>120</v>
      </c>
      <c r="H60" s="47">
        <v>0</v>
      </c>
      <c r="J60" s="47">
        <v>0</v>
      </c>
      <c r="L60" s="78">
        <v>0</v>
      </c>
      <c r="N60" s="47">
        <v>0</v>
      </c>
      <c r="P60" s="47">
        <f>+N60-J60</f>
        <v>0</v>
      </c>
    </row>
    <row r="61" spans="2:16" x14ac:dyDescent="0.3">
      <c r="B61" s="64" t="s">
        <v>130</v>
      </c>
    </row>
    <row r="62" spans="2:16" x14ac:dyDescent="0.3">
      <c r="C62" s="50" t="s">
        <v>42</v>
      </c>
      <c r="H62" s="47">
        <v>1295258.47</v>
      </c>
      <c r="J62" s="47">
        <v>1295258.47</v>
      </c>
      <c r="L62" s="78">
        <v>0</v>
      </c>
      <c r="N62" s="47">
        <v>1290865.26</v>
      </c>
      <c r="P62" s="47">
        <f>+N62-J62</f>
        <v>-4393.2099999999627</v>
      </c>
    </row>
    <row r="63" spans="2:16" x14ac:dyDescent="0.3">
      <c r="C63" s="50" t="s">
        <v>43</v>
      </c>
      <c r="H63" s="47">
        <f>4611286.44-1215771</f>
        <v>3395515.4400000004</v>
      </c>
      <c r="J63" s="47">
        <f>4611286.44-1215771</f>
        <v>3395515.4400000004</v>
      </c>
      <c r="L63" s="78">
        <v>0</v>
      </c>
      <c r="N63" s="47">
        <f>4554557.5-1215771</f>
        <v>3338786.5</v>
      </c>
      <c r="P63" s="47">
        <f>+N63-J63</f>
        <v>-56728.94000000041</v>
      </c>
    </row>
    <row r="64" spans="2:16" x14ac:dyDescent="0.3">
      <c r="C64" s="50" t="s">
        <v>120</v>
      </c>
      <c r="L64" s="78">
        <v>0</v>
      </c>
      <c r="P64" s="47">
        <f>+N64-J64</f>
        <v>0</v>
      </c>
    </row>
    <row r="65" spans="2:16" x14ac:dyDescent="0.3">
      <c r="B65" s="64" t="s">
        <v>113</v>
      </c>
    </row>
    <row r="66" spans="2:16" x14ac:dyDescent="0.3">
      <c r="C66" s="50" t="s">
        <v>42</v>
      </c>
      <c r="H66" s="47">
        <v>7709556.0700000012</v>
      </c>
      <c r="J66" s="47">
        <v>7709556.0700000012</v>
      </c>
      <c r="L66" s="78">
        <v>0</v>
      </c>
      <c r="N66" s="47">
        <v>7694607.0999999996</v>
      </c>
      <c r="P66" s="47">
        <f>+N66-J66</f>
        <v>-14948.970000001602</v>
      </c>
    </row>
    <row r="67" spans="2:16" x14ac:dyDescent="0.3">
      <c r="C67" s="50" t="s">
        <v>43</v>
      </c>
      <c r="H67" s="47">
        <v>2985960.25</v>
      </c>
      <c r="J67" s="47">
        <v>2985960.25</v>
      </c>
      <c r="L67" s="78">
        <v>0</v>
      </c>
      <c r="N67" s="47">
        <v>2959051.99</v>
      </c>
      <c r="P67" s="47">
        <f>+N67-J67</f>
        <v>-26908.259999999776</v>
      </c>
    </row>
    <row r="68" spans="2:16" s="51" customFormat="1" x14ac:dyDescent="0.3">
      <c r="C68" s="51" t="s">
        <v>120</v>
      </c>
      <c r="H68" s="53">
        <v>0</v>
      </c>
      <c r="I68" s="83"/>
      <c r="J68" s="53"/>
      <c r="K68" s="83"/>
      <c r="L68" s="82">
        <v>0</v>
      </c>
      <c r="M68" s="83"/>
      <c r="N68" s="53"/>
      <c r="O68" s="83"/>
      <c r="P68" s="53">
        <f>+N68-J68</f>
        <v>0</v>
      </c>
    </row>
    <row r="69" spans="2:16" x14ac:dyDescent="0.3">
      <c r="B69" s="64" t="s">
        <v>129</v>
      </c>
    </row>
    <row r="70" spans="2:16" x14ac:dyDescent="0.3">
      <c r="C70" s="50" t="s">
        <v>128</v>
      </c>
      <c r="L70" s="78">
        <v>0</v>
      </c>
      <c r="P70" s="47">
        <f>+N70-J70</f>
        <v>0</v>
      </c>
    </row>
    <row r="71" spans="2:16" x14ac:dyDescent="0.3">
      <c r="C71" s="50" t="s">
        <v>127</v>
      </c>
      <c r="H71" s="47">
        <v>268758.42999999993</v>
      </c>
      <c r="J71" s="47">
        <v>268758.42999999993</v>
      </c>
      <c r="L71" s="78">
        <v>0</v>
      </c>
      <c r="N71" s="47">
        <v>268721.31000000029</v>
      </c>
      <c r="P71" s="47">
        <f>+N71-J71</f>
        <v>-37.119999999646097</v>
      </c>
    </row>
    <row r="72" spans="2:16" x14ac:dyDescent="0.3">
      <c r="C72" s="50" t="s">
        <v>126</v>
      </c>
      <c r="H72" s="47">
        <v>1208611.48</v>
      </c>
      <c r="J72" s="47">
        <v>1208611.48</v>
      </c>
      <c r="L72" s="78">
        <v>0</v>
      </c>
      <c r="N72" s="47">
        <v>1208611.4799999997</v>
      </c>
      <c r="P72" s="47">
        <f>+N72-J72</f>
        <v>0</v>
      </c>
    </row>
    <row r="73" spans="2:16" x14ac:dyDescent="0.3">
      <c r="B73" s="64" t="s">
        <v>125</v>
      </c>
    </row>
    <row r="74" spans="2:16" x14ac:dyDescent="0.3">
      <c r="C74" s="50" t="s">
        <v>43</v>
      </c>
      <c r="H74" s="47">
        <f>991750.76+1464542.16</f>
        <v>2456292.92</v>
      </c>
      <c r="J74" s="47">
        <f>991750.76+1464542.16</f>
        <v>2456292.92</v>
      </c>
      <c r="L74" s="78">
        <v>0</v>
      </c>
      <c r="N74" s="47">
        <f>991750.76+1464542.16</f>
        <v>2456292.92</v>
      </c>
      <c r="P74" s="47">
        <f>+N74-J74</f>
        <v>0</v>
      </c>
    </row>
    <row r="75" spans="2:16" x14ac:dyDescent="0.3">
      <c r="C75" s="50" t="s">
        <v>120</v>
      </c>
      <c r="H75" s="47">
        <v>2447149.7999999998</v>
      </c>
      <c r="J75" s="47">
        <v>2447149.7999999998</v>
      </c>
      <c r="L75" s="78">
        <v>0</v>
      </c>
      <c r="N75" s="47">
        <f>1999560.16+393000</f>
        <v>2392560.16</v>
      </c>
      <c r="P75" s="47">
        <f>+N75-J75</f>
        <v>-54589.639999999665</v>
      </c>
    </row>
    <row r="76" spans="2:16" x14ac:dyDescent="0.3">
      <c r="B76" s="50" t="s">
        <v>124</v>
      </c>
    </row>
    <row r="77" spans="2:16" x14ac:dyDescent="0.3">
      <c r="C77" s="50" t="s">
        <v>43</v>
      </c>
      <c r="H77" s="47">
        <f>500000+2000000+134281.77</f>
        <v>2634281.77</v>
      </c>
      <c r="J77" s="47">
        <f>500000+2000000+134281.77</f>
        <v>2634281.77</v>
      </c>
      <c r="L77" s="78">
        <v>0</v>
      </c>
      <c r="N77" s="47">
        <f>1999500+495000</f>
        <v>2494500</v>
      </c>
      <c r="P77" s="47">
        <f>+N77-J77</f>
        <v>-139781.77000000002</v>
      </c>
    </row>
    <row r="78" spans="2:16" x14ac:dyDescent="0.3">
      <c r="C78" s="50" t="s">
        <v>120</v>
      </c>
      <c r="H78" s="47">
        <f>9000000+500000+1000000+1200000+1000000+3000000</f>
        <v>15700000</v>
      </c>
      <c r="J78" s="47">
        <f>9000000+500000+1000000+1200000+1000000+3000000</f>
        <v>15700000</v>
      </c>
      <c r="L78" s="78">
        <v>0</v>
      </c>
      <c r="N78" s="47">
        <f>8998824.96+1198924.12+2998903.31</f>
        <v>13196652.390000002</v>
      </c>
      <c r="P78" s="47">
        <f>+N78-J78</f>
        <v>-2503347.6099999975</v>
      </c>
    </row>
    <row r="79" spans="2:16" x14ac:dyDescent="0.3">
      <c r="B79" s="50" t="s">
        <v>123</v>
      </c>
    </row>
    <row r="80" spans="2:16" x14ac:dyDescent="0.3">
      <c r="C80" s="50" t="s">
        <v>43</v>
      </c>
      <c r="L80" s="78">
        <v>0</v>
      </c>
      <c r="P80" s="47">
        <f>+N80-J80</f>
        <v>0</v>
      </c>
    </row>
    <row r="81" spans="2:21" x14ac:dyDescent="0.3">
      <c r="C81" s="50" t="s">
        <v>120</v>
      </c>
      <c r="L81" s="78">
        <v>0</v>
      </c>
      <c r="P81" s="47">
        <f>+N81-J81</f>
        <v>0</v>
      </c>
    </row>
    <row r="82" spans="2:21" x14ac:dyDescent="0.3">
      <c r="B82" s="50" t="s">
        <v>122</v>
      </c>
    </row>
    <row r="83" spans="2:21" x14ac:dyDescent="0.3">
      <c r="C83" s="50" t="s">
        <v>43</v>
      </c>
      <c r="H83" s="47">
        <v>1215771</v>
      </c>
      <c r="J83" s="47">
        <v>1215771</v>
      </c>
      <c r="L83" s="78">
        <v>0</v>
      </c>
      <c r="N83" s="47">
        <v>1215771</v>
      </c>
      <c r="P83" s="47">
        <f>+N83-J83</f>
        <v>0</v>
      </c>
      <c r="Q83" s="70"/>
      <c r="R83" s="70"/>
      <c r="S83" s="70"/>
      <c r="T83" s="70"/>
      <c r="U83" s="70"/>
    </row>
    <row r="84" spans="2:21" x14ac:dyDescent="0.3">
      <c r="C84" s="50" t="s">
        <v>120</v>
      </c>
      <c r="L84" s="78">
        <v>0</v>
      </c>
      <c r="P84" s="47">
        <f>+N84-J84</f>
        <v>0</v>
      </c>
    </row>
    <row r="85" spans="2:21" x14ac:dyDescent="0.3">
      <c r="B85" s="50" t="s">
        <v>121</v>
      </c>
    </row>
    <row r="86" spans="2:21" x14ac:dyDescent="0.3">
      <c r="C86" s="50" t="s">
        <v>42</v>
      </c>
      <c r="H86" s="47">
        <v>0</v>
      </c>
      <c r="J86" s="47">
        <v>0</v>
      </c>
      <c r="L86" s="78">
        <v>0</v>
      </c>
      <c r="P86" s="47">
        <f>+N86-J86</f>
        <v>0</v>
      </c>
    </row>
    <row r="87" spans="2:21" x14ac:dyDescent="0.3">
      <c r="C87" s="50" t="s">
        <v>43</v>
      </c>
      <c r="H87" s="47">
        <v>6446100.0000000019</v>
      </c>
      <c r="J87" s="47">
        <v>6446100.0000000019</v>
      </c>
      <c r="L87" s="78">
        <v>0</v>
      </c>
      <c r="N87" s="47">
        <v>6445131.0500000007</v>
      </c>
      <c r="P87" s="47">
        <f>+N87-J87</f>
        <v>-968.95000000111759</v>
      </c>
      <c r="Q87" s="70"/>
    </row>
    <row r="88" spans="2:21" x14ac:dyDescent="0.3">
      <c r="C88" s="50" t="s">
        <v>120</v>
      </c>
      <c r="H88" s="47">
        <v>0</v>
      </c>
      <c r="J88" s="47">
        <v>0</v>
      </c>
      <c r="L88" s="78">
        <v>0</v>
      </c>
      <c r="N88" s="47">
        <v>0</v>
      </c>
      <c r="P88" s="47">
        <f>+N88-J88</f>
        <v>0</v>
      </c>
    </row>
    <row r="89" spans="2:21" x14ac:dyDescent="0.3">
      <c r="B89" s="50" t="s">
        <v>176</v>
      </c>
    </row>
    <row r="90" spans="2:21" x14ac:dyDescent="0.3">
      <c r="C90" s="50" t="s">
        <v>180</v>
      </c>
      <c r="L90" s="78">
        <v>0</v>
      </c>
      <c r="P90" s="47">
        <f t="shared" ref="P90:P103" si="5">+N90-J90</f>
        <v>0</v>
      </c>
    </row>
    <row r="91" spans="2:21" x14ac:dyDescent="0.3">
      <c r="C91" s="50" t="s">
        <v>43</v>
      </c>
      <c r="H91" s="47">
        <v>0</v>
      </c>
      <c r="J91" s="47">
        <v>0</v>
      </c>
      <c r="L91" s="78">
        <v>0</v>
      </c>
      <c r="N91" s="47">
        <v>0</v>
      </c>
      <c r="P91" s="47">
        <f t="shared" si="5"/>
        <v>0</v>
      </c>
    </row>
    <row r="92" spans="2:21" x14ac:dyDescent="0.3">
      <c r="C92" s="50" t="s">
        <v>120</v>
      </c>
      <c r="H92" s="47">
        <v>190663.78</v>
      </c>
      <c r="J92" s="47">
        <v>190663.78</v>
      </c>
      <c r="L92" s="78">
        <v>0</v>
      </c>
      <c r="N92" s="47">
        <v>87762</v>
      </c>
      <c r="P92" s="47">
        <f t="shared" si="5"/>
        <v>-102901.78</v>
      </c>
    </row>
    <row r="93" spans="2:21" x14ac:dyDescent="0.3">
      <c r="C93" s="50" t="s">
        <v>118</v>
      </c>
      <c r="L93" s="78">
        <v>0</v>
      </c>
      <c r="P93" s="47">
        <f t="shared" si="5"/>
        <v>0</v>
      </c>
    </row>
    <row r="94" spans="2:21" x14ac:dyDescent="0.3">
      <c r="C94" s="50" t="s">
        <v>177</v>
      </c>
      <c r="H94" s="47">
        <v>0</v>
      </c>
      <c r="J94" s="47">
        <v>0</v>
      </c>
      <c r="L94" s="78">
        <v>0</v>
      </c>
      <c r="N94" s="47">
        <v>0</v>
      </c>
      <c r="P94" s="47">
        <f t="shared" si="5"/>
        <v>0</v>
      </c>
    </row>
    <row r="95" spans="2:21" x14ac:dyDescent="0.3">
      <c r="C95" s="50" t="s">
        <v>116</v>
      </c>
      <c r="L95" s="78">
        <v>0</v>
      </c>
      <c r="P95" s="47">
        <f t="shared" si="5"/>
        <v>0</v>
      </c>
    </row>
    <row r="96" spans="2:21" x14ac:dyDescent="0.3">
      <c r="C96" s="50" t="s">
        <v>115</v>
      </c>
      <c r="L96" s="78">
        <v>0</v>
      </c>
      <c r="P96" s="47">
        <f t="shared" si="5"/>
        <v>0</v>
      </c>
    </row>
    <row r="97" spans="1:16" x14ac:dyDescent="0.3">
      <c r="C97" s="50" t="s">
        <v>114</v>
      </c>
      <c r="L97" s="78">
        <v>0</v>
      </c>
      <c r="P97" s="47">
        <f t="shared" si="5"/>
        <v>0</v>
      </c>
    </row>
    <row r="98" spans="1:16" x14ac:dyDescent="0.3">
      <c r="C98" s="50" t="s">
        <v>113</v>
      </c>
    </row>
    <row r="99" spans="1:16" x14ac:dyDescent="0.3">
      <c r="C99" s="50" t="s">
        <v>43</v>
      </c>
      <c r="H99" s="47">
        <v>0</v>
      </c>
      <c r="J99" s="47">
        <v>0</v>
      </c>
      <c r="L99" s="78">
        <v>0</v>
      </c>
      <c r="N99" s="47">
        <v>0</v>
      </c>
      <c r="P99" s="47">
        <f t="shared" ref="P99:P100" si="6">+N99-J99</f>
        <v>0</v>
      </c>
    </row>
    <row r="100" spans="1:16" x14ac:dyDescent="0.3">
      <c r="C100" s="50" t="s">
        <v>120</v>
      </c>
      <c r="H100" s="47">
        <v>0</v>
      </c>
      <c r="J100" s="47">
        <v>0</v>
      </c>
      <c r="L100" s="78">
        <v>0</v>
      </c>
      <c r="N100" s="47">
        <v>0</v>
      </c>
      <c r="P100" s="47">
        <f t="shared" si="6"/>
        <v>0</v>
      </c>
    </row>
    <row r="101" spans="1:16" x14ac:dyDescent="0.3">
      <c r="C101" s="50" t="s">
        <v>181</v>
      </c>
    </row>
    <row r="102" spans="1:16" x14ac:dyDescent="0.3">
      <c r="C102" s="50" t="s">
        <v>43</v>
      </c>
      <c r="H102" s="47">
        <v>0</v>
      </c>
      <c r="J102" s="47">
        <v>0</v>
      </c>
      <c r="L102" s="78">
        <v>0</v>
      </c>
      <c r="N102" s="47">
        <v>0</v>
      </c>
      <c r="P102" s="47">
        <f t="shared" si="5"/>
        <v>0</v>
      </c>
    </row>
    <row r="103" spans="1:16" x14ac:dyDescent="0.3">
      <c r="C103" s="50" t="s">
        <v>120</v>
      </c>
      <c r="H103" s="47">
        <v>234434.38</v>
      </c>
      <c r="J103" s="47">
        <v>234434.38</v>
      </c>
      <c r="L103" s="78">
        <v>0</v>
      </c>
      <c r="N103" s="47">
        <v>4000</v>
      </c>
      <c r="P103" s="47">
        <f t="shared" si="5"/>
        <v>-230434.38</v>
      </c>
    </row>
    <row r="104" spans="1:16" s="64" customFormat="1" x14ac:dyDescent="0.3">
      <c r="B104" s="64" t="s">
        <v>112</v>
      </c>
      <c r="G104" s="68"/>
      <c r="H104" s="69">
        <f>SUM(H41:H103)</f>
        <v>150176402.43000001</v>
      </c>
      <c r="I104" s="81"/>
      <c r="J104" s="69">
        <f>SUM(J41:J103)</f>
        <v>150176402.43000001</v>
      </c>
      <c r="K104" s="81"/>
      <c r="L104" s="81">
        <f>SUM(L41:L103)</f>
        <v>0</v>
      </c>
      <c r="M104" s="81"/>
      <c r="N104" s="69">
        <f>SUM(N41:N103)</f>
        <v>117147212.83000001</v>
      </c>
      <c r="O104" s="81"/>
      <c r="P104" s="69">
        <f>SUM(P41:P103)</f>
        <v>-33029189.599999998</v>
      </c>
    </row>
    <row r="105" spans="1:16" s="64" customFormat="1" ht="16.2" thickBot="1" x14ac:dyDescent="0.35">
      <c r="A105" s="64" t="s">
        <v>56</v>
      </c>
      <c r="G105" s="99" t="s">
        <v>4</v>
      </c>
      <c r="H105" s="100">
        <f>+H38-H104</f>
        <v>-44176038.570000008</v>
      </c>
      <c r="I105" s="101"/>
      <c r="J105" s="100">
        <f>+J38-J104</f>
        <v>-44176038.570000008</v>
      </c>
      <c r="K105" s="101"/>
      <c r="L105" s="101">
        <f>+L38-L104</f>
        <v>0</v>
      </c>
      <c r="M105" s="101"/>
      <c r="N105" s="100">
        <f>+N38-N104</f>
        <v>-10448601.130000025</v>
      </c>
      <c r="O105" s="101"/>
      <c r="P105" s="100">
        <f>+P38-P104</f>
        <v>33727437.439999998</v>
      </c>
    </row>
    <row r="106" spans="1:16" ht="16.2" thickTop="1" x14ac:dyDescent="0.3"/>
    <row r="114" spans="5:16" x14ac:dyDescent="0.3">
      <c r="E114" s="71"/>
      <c r="F114" s="75"/>
      <c r="G114" s="72"/>
      <c r="L114" s="84"/>
      <c r="M114" s="85"/>
      <c r="N114" s="77"/>
    </row>
    <row r="115" spans="5:16" x14ac:dyDescent="0.3">
      <c r="E115" s="73"/>
      <c r="F115" s="75"/>
      <c r="G115" s="72"/>
      <c r="L115" s="86"/>
      <c r="M115" s="85"/>
      <c r="N115" s="77"/>
    </row>
    <row r="116" spans="5:16" x14ac:dyDescent="0.3">
      <c r="E116" s="119"/>
      <c r="F116" s="119"/>
      <c r="G116" s="119"/>
      <c r="L116" s="120"/>
      <c r="M116" s="120"/>
      <c r="N116" s="120"/>
      <c r="O116" s="120"/>
      <c r="P116" s="120"/>
    </row>
    <row r="117" spans="5:16" x14ac:dyDescent="0.3">
      <c r="E117" s="121"/>
      <c r="F117" s="121"/>
      <c r="G117" s="121"/>
      <c r="L117" s="122"/>
      <c r="M117" s="122"/>
      <c r="N117" s="122"/>
      <c r="O117" s="122"/>
      <c r="P117" s="122"/>
    </row>
  </sheetData>
  <sheetProtection algorithmName="SHA-512" hashValue="uBS6IV+/CEONN9REOhS8lTLzNTLLepi5ytSqfA5aC8hOstbiUMCaYwtkCBTeOTkJ7xlJrVz710+GnIyZnRTSjA==" saltValue="xoHiWIiQVVDKKjYWtej1ug==" spinCount="100000" sheet="1" objects="1" scenarios="1" selectLockedCells="1" selectUnlockedCells="1"/>
  <mergeCells count="15">
    <mergeCell ref="E116:G116"/>
    <mergeCell ref="L116:P116"/>
    <mergeCell ref="E117:G117"/>
    <mergeCell ref="L117:P117"/>
    <mergeCell ref="A1:P1"/>
    <mergeCell ref="A2:P2"/>
    <mergeCell ref="A3:P3"/>
    <mergeCell ref="A5:E7"/>
    <mergeCell ref="F5:F7"/>
    <mergeCell ref="G5:J5"/>
    <mergeCell ref="K5:L7"/>
    <mergeCell ref="M5:N7"/>
    <mergeCell ref="O5:P7"/>
    <mergeCell ref="G6:H7"/>
    <mergeCell ref="I6:J7"/>
  </mergeCells>
  <printOptions horizontalCentered="1"/>
  <pageMargins left="0.36" right="0.42" top="0.92" bottom="1" header="0.3" footer="0.3"/>
  <pageSetup scale="70" orientation="landscape" horizontalDpi="4294967293" verticalDpi="4294967293" r:id="rId1"/>
  <headerFooter differentOddEven="1" differentFirst="1"/>
  <rowBreaks count="2" manualBreakCount="2">
    <brk id="38" max="15" man="1"/>
    <brk id="7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Financial Position</vt:lpstr>
      <vt:lpstr>FInancial Performance</vt:lpstr>
      <vt:lpstr>Changes in Net Assets-Equity</vt:lpstr>
      <vt:lpstr>Cash Flows</vt:lpstr>
      <vt:lpstr>Budget and Actual Amounts</vt:lpstr>
      <vt:lpstr>'Budget and Actual Amounts'!OLE_LINK1</vt:lpstr>
      <vt:lpstr>'Budget and Actual Amounts'!Print_Area</vt:lpstr>
      <vt:lpstr>'Cash Flows'!Print_Area</vt:lpstr>
      <vt:lpstr>'Changes in Net Assets-Equity'!Print_Area</vt:lpstr>
      <vt:lpstr>'FInancial Performance'!Print_Area</vt:lpstr>
      <vt:lpstr>'Financial Position'!Print_Area</vt:lpstr>
      <vt:lpstr>'Budget and Actual Amounts'!Print_Titles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Statements</dc:title>
  <dc:creator>COA - Municipality of Mapandan, Pangasinan</dc:creator>
  <cp:lastModifiedBy>Gloria S. Lalisan</cp:lastModifiedBy>
  <cp:lastPrinted>2019-06-03T00:11:36Z</cp:lastPrinted>
  <dcterms:created xsi:type="dcterms:W3CDTF">2016-02-12T01:36:15Z</dcterms:created>
  <dcterms:modified xsi:type="dcterms:W3CDTF">2019-06-03T00:13:03Z</dcterms:modified>
</cp:coreProperties>
</file>