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6.10\ito\Files WADAS\AARS\Evy\2016\Region-1\Mapandan_Pangasinan_aar2016\Final\"/>
    </mc:Choice>
  </mc:AlternateContent>
  <bookViews>
    <workbookView xWindow="0" yWindow="0" windowWidth="20736" windowHeight="9888" tabRatio="699"/>
  </bookViews>
  <sheets>
    <sheet name="SAOB General page 1" sheetId="7" r:id="rId1"/>
    <sheet name="SAOB General page 2" sheetId="8" r:id="rId2"/>
    <sheet name="SAOB-SEF" sheetId="9" r:id="rId3"/>
    <sheet name="Annx B.1" sheetId="2" r:id="rId4"/>
    <sheet name="Annex B.2" sheetId="6" r:id="rId5"/>
    <sheet name="Annex B.3" sheetId="10" r:id="rId6"/>
    <sheet name="Annex B.4" sheetId="4" r:id="rId7"/>
  </sheets>
  <definedNames>
    <definedName name="_xlnm.Print_Area" localSheetId="4">'Annex B.2'!$A$1:$H$22</definedName>
    <definedName name="_xlnm.Print_Area" localSheetId="5">'Annex B.3'!$A$1:$D$92</definedName>
    <definedName name="_xlnm.Print_Area" localSheetId="6">'Annex B.4'!$A$1:$D$30</definedName>
    <definedName name="_xlnm.Print_Area" localSheetId="3">'Annx B.1'!$A$1:$E$33</definedName>
    <definedName name="_xlnm.Print_Area" localSheetId="0">'SAOB General page 1'!$A$1:$J$53</definedName>
    <definedName name="_xlnm.Print_Area" localSheetId="1">'SAOB General page 2'!$A$1:$J$47</definedName>
    <definedName name="_xlnm.Print_Area" localSheetId="2">'SAOB-SEF'!$A$1:$J$35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4" i="10" l="1"/>
  <c r="D56" i="10"/>
  <c r="D45" i="10"/>
  <c r="D12" i="10"/>
  <c r="D85" i="10" l="1"/>
  <c r="J25" i="9"/>
  <c r="J17" i="9" s="1"/>
  <c r="J24" i="9"/>
  <c r="J16" i="9" s="1"/>
  <c r="J23" i="9"/>
  <c r="J22" i="9"/>
  <c r="J19" i="9" s="1"/>
  <c r="H19" i="9"/>
  <c r="F19" i="9"/>
  <c r="D19" i="9"/>
  <c r="H17" i="9"/>
  <c r="F17" i="9"/>
  <c r="D17" i="9"/>
  <c r="H16" i="9"/>
  <c r="F16" i="9"/>
  <c r="D16" i="9"/>
  <c r="J15" i="9"/>
  <c r="H15" i="9"/>
  <c r="F15" i="9"/>
  <c r="D15" i="9"/>
  <c r="D12" i="9" s="1"/>
  <c r="H14" i="9"/>
  <c r="H12" i="9" s="1"/>
  <c r="F14" i="9"/>
  <c r="F12" i="9" s="1"/>
  <c r="D14" i="9"/>
  <c r="J46" i="8"/>
  <c r="J45" i="8"/>
  <c r="J37" i="8" s="1"/>
  <c r="J44" i="8"/>
  <c r="J43" i="8"/>
  <c r="J40" i="8" s="1"/>
  <c r="H40" i="8"/>
  <c r="F40" i="8"/>
  <c r="D40" i="8"/>
  <c r="J38" i="8"/>
  <c r="H38" i="8"/>
  <c r="F38" i="8"/>
  <c r="D38" i="8"/>
  <c r="H37" i="8"/>
  <c r="F37" i="8"/>
  <c r="D37" i="8"/>
  <c r="J36" i="8"/>
  <c r="H36" i="8"/>
  <c r="F36" i="8"/>
  <c r="D36" i="8"/>
  <c r="D33" i="8" s="1"/>
  <c r="H35" i="8"/>
  <c r="H33" i="8" s="1"/>
  <c r="F35" i="8"/>
  <c r="F33" i="8" s="1"/>
  <c r="D35" i="8"/>
  <c r="J22" i="8"/>
  <c r="H21" i="8"/>
  <c r="H20" i="8" s="1"/>
  <c r="F21" i="8"/>
  <c r="J21" i="8" s="1"/>
  <c r="D21" i="8"/>
  <c r="D12" i="8" s="1"/>
  <c r="D11" i="8" s="1"/>
  <c r="J17" i="8"/>
  <c r="H17" i="8"/>
  <c r="F17" i="8"/>
  <c r="D17" i="8"/>
  <c r="J16" i="8"/>
  <c r="J13" i="8" s="1"/>
  <c r="J15" i="8"/>
  <c r="H14" i="8"/>
  <c r="F14" i="8"/>
  <c r="D14" i="8"/>
  <c r="H13" i="8"/>
  <c r="F13" i="8"/>
  <c r="D13" i="8"/>
  <c r="H12" i="8"/>
  <c r="H11" i="8" s="1"/>
  <c r="F12" i="8"/>
  <c r="F11" i="8" s="1"/>
  <c r="H51" i="7"/>
  <c r="H16" i="7" s="1"/>
  <c r="F51" i="7"/>
  <c r="D51" i="7"/>
  <c r="H50" i="7"/>
  <c r="H15" i="7" s="1"/>
  <c r="F50" i="7"/>
  <c r="D50" i="7"/>
  <c r="H49" i="7"/>
  <c r="H46" i="7" s="1"/>
  <c r="F49" i="7"/>
  <c r="J49" i="7" s="1"/>
  <c r="J48" i="7"/>
  <c r="D46" i="7"/>
  <c r="J44" i="7"/>
  <c r="J43" i="7"/>
  <c r="J42" i="7"/>
  <c r="J41" i="7"/>
  <c r="J39" i="7" s="1"/>
  <c r="H39" i="7"/>
  <c r="F39" i="7"/>
  <c r="D39" i="7"/>
  <c r="J37" i="7"/>
  <c r="J36" i="7"/>
  <c r="J35" i="7"/>
  <c r="J34" i="7"/>
  <c r="H32" i="7"/>
  <c r="F32" i="7"/>
  <c r="D32" i="7"/>
  <c r="J30" i="7"/>
  <c r="J29" i="7"/>
  <c r="J28" i="7"/>
  <c r="J27" i="7"/>
  <c r="H25" i="7"/>
  <c r="F25" i="7"/>
  <c r="D25" i="7"/>
  <c r="J23" i="7"/>
  <c r="J22" i="7"/>
  <c r="H21" i="7"/>
  <c r="J21" i="7" s="1"/>
  <c r="J14" i="7" s="1"/>
  <c r="D21" i="7"/>
  <c r="J20" i="7"/>
  <c r="F18" i="7"/>
  <c r="D18" i="7"/>
  <c r="F16" i="7"/>
  <c r="D16" i="7"/>
  <c r="D11" i="7" s="1"/>
  <c r="F15" i="7"/>
  <c r="D15" i="7"/>
  <c r="F14" i="7"/>
  <c r="D14" i="7"/>
  <c r="H13" i="7"/>
  <c r="F13" i="7"/>
  <c r="F11" i="7" s="1"/>
  <c r="D13" i="7"/>
  <c r="D20" i="8" l="1"/>
  <c r="F46" i="7"/>
  <c r="J14" i="8"/>
  <c r="F20" i="8"/>
  <c r="J51" i="7"/>
  <c r="J16" i="7" s="1"/>
  <c r="J46" i="7"/>
  <c r="H14" i="7"/>
  <c r="H11" i="7" s="1"/>
  <c r="H18" i="7"/>
  <c r="J18" i="7"/>
  <c r="J25" i="7"/>
  <c r="J32" i="7"/>
  <c r="J50" i="7"/>
  <c r="J15" i="7" s="1"/>
  <c r="J14" i="9"/>
  <c r="J12" i="9" s="1"/>
  <c r="J20" i="8"/>
  <c r="J12" i="8"/>
  <c r="J11" i="8" s="1"/>
  <c r="J35" i="8"/>
  <c r="J33" i="8" s="1"/>
  <c r="J13" i="7"/>
  <c r="J11" i="7" l="1"/>
  <c r="F22" i="6"/>
  <c r="G22" i="6"/>
  <c r="H22" i="6"/>
  <c r="D23" i="4" l="1"/>
  <c r="E26" i="2" l="1"/>
</calcChain>
</file>

<file path=xl/sharedStrings.xml><?xml version="1.0" encoding="utf-8"?>
<sst xmlns="http://schemas.openxmlformats.org/spreadsheetml/2006/main" count="430" uniqueCount="194">
  <si>
    <t>Municipality of Mapandan, Pangasinan</t>
  </si>
  <si>
    <t>For the period January to December 31, 2016</t>
  </si>
  <si>
    <t>Date</t>
  </si>
  <si>
    <t>Payee</t>
  </si>
  <si>
    <t>Particulars</t>
  </si>
  <si>
    <t>Amount</t>
  </si>
  <si>
    <t>300-16-01-005</t>
  </si>
  <si>
    <t>ETAN Mdsg.</t>
  </si>
  <si>
    <t>Payment of 4 units Honda</t>
  </si>
  <si>
    <t>Wave , sound system and</t>
  </si>
  <si>
    <t>cooler</t>
  </si>
  <si>
    <t>1/2016</t>
  </si>
  <si>
    <t>Safeway Constn.</t>
  </si>
  <si>
    <t>and Supply</t>
  </si>
  <si>
    <t>300-16-10-0001</t>
  </si>
  <si>
    <t xml:space="preserve">Alphin Trading </t>
  </si>
  <si>
    <t>DV/JEV No.</t>
  </si>
  <si>
    <t>and Constn.</t>
  </si>
  <si>
    <t>Center located at Barangay Poblacion</t>
  </si>
  <si>
    <t xml:space="preserve">Payment of the Construction of Day Care </t>
  </si>
  <si>
    <t xml:space="preserve"> Total</t>
  </si>
  <si>
    <t>300-16-01-0015</t>
  </si>
  <si>
    <t>Prepared by:</t>
  </si>
  <si>
    <t>ALDRICH O. NACIN</t>
  </si>
  <si>
    <t xml:space="preserve">     State Auditor II</t>
  </si>
  <si>
    <t xml:space="preserve">     Team Member</t>
  </si>
  <si>
    <t>302-16-10-0070</t>
  </si>
  <si>
    <t>Construction of Level 1 Water Supply</t>
  </si>
  <si>
    <t xml:space="preserve">1 unit Public Sound Sytems         </t>
  </si>
  <si>
    <t>Schedule of Real Property Tax Delinquencies per Barangay</t>
  </si>
  <si>
    <t>As of December 31, 2016</t>
  </si>
  <si>
    <t>Name of Barangay</t>
  </si>
  <si>
    <t>Amanoaoac</t>
  </si>
  <si>
    <t>Apaya</t>
  </si>
  <si>
    <t>Aserda</t>
  </si>
  <si>
    <t>Baloling</t>
  </si>
  <si>
    <t>Coral</t>
  </si>
  <si>
    <t>Golden</t>
  </si>
  <si>
    <t>Jimenez</t>
  </si>
  <si>
    <t>Lambayan</t>
  </si>
  <si>
    <t>Luyan</t>
  </si>
  <si>
    <t>Nilombot</t>
  </si>
  <si>
    <t>Pias</t>
  </si>
  <si>
    <t>Poblacion</t>
  </si>
  <si>
    <t>Primicias</t>
  </si>
  <si>
    <t>Sta.Maria</t>
  </si>
  <si>
    <t>Torres</t>
  </si>
  <si>
    <t>Total Delinquency</t>
  </si>
  <si>
    <t>Total</t>
  </si>
  <si>
    <t xml:space="preserve">Payment of contract for the </t>
  </si>
  <si>
    <t>Construction of Multi-Purpose Drying</t>
  </si>
  <si>
    <t>and Jimenez, Mapandan</t>
  </si>
  <si>
    <t xml:space="preserve">Pavement at Barangay Nilombot </t>
  </si>
  <si>
    <t>System at Brgy. Aserda,Jimenez,</t>
  </si>
  <si>
    <t xml:space="preserve"> Nilombot and Pias,Mapandan, Pang.</t>
  </si>
  <si>
    <t>Annex B.1</t>
  </si>
  <si>
    <t>Annex B.2</t>
  </si>
  <si>
    <t>LGU Mapandan Owned Real Property</t>
  </si>
  <si>
    <t>No.</t>
  </si>
  <si>
    <t>TD NO.</t>
  </si>
  <si>
    <t>LOCATION</t>
  </si>
  <si>
    <t>DESCRIPTION</t>
  </si>
  <si>
    <t>TCT #</t>
  </si>
  <si>
    <t>AREA</t>
  </si>
  <si>
    <t>MARKET VALUE</t>
  </si>
  <si>
    <t>ASSESSED VALUE</t>
  </si>
  <si>
    <t>Slaughter House</t>
  </si>
  <si>
    <t>Old Cemetery</t>
  </si>
  <si>
    <t>Cemetery Ext.</t>
  </si>
  <si>
    <t>New Cemetery</t>
  </si>
  <si>
    <t>MRF</t>
  </si>
  <si>
    <t>MR (Right of Way)</t>
  </si>
  <si>
    <t>Public Market</t>
  </si>
  <si>
    <t>Public Plaza</t>
  </si>
  <si>
    <t>Municipal Hall Grounds</t>
  </si>
  <si>
    <t>MTC et. Al. Grounds</t>
  </si>
  <si>
    <t>Annex B.4</t>
  </si>
  <si>
    <t>Schedule of Constructions and Equipment Not Capitalized in the Books under Truct Fund</t>
  </si>
  <si>
    <t>Annex A.1</t>
  </si>
  <si>
    <t>MUNICIPALITY OF MAPANDAN, PANGASINAN</t>
  </si>
  <si>
    <t>STATEMENT OF APPROPRIATIONS, ALLOTMENTS, OBLIGATIONS AND BALANCES</t>
  </si>
  <si>
    <t>(Current Legislative Appropriation)</t>
  </si>
  <si>
    <r>
      <t xml:space="preserve">Fund: </t>
    </r>
    <r>
      <rPr>
        <b/>
        <sz val="11"/>
        <color theme="1"/>
        <rFont val="Times New Roman"/>
        <family val="1"/>
      </rPr>
      <t>GENERAL FUND 101</t>
    </r>
  </si>
  <si>
    <t>CODE</t>
  </si>
  <si>
    <t>FUNCTION/PROGRAM/PROJECT</t>
  </si>
  <si>
    <t>APPROPRIATIONS</t>
  </si>
  <si>
    <t>ALLOTMENTS</t>
  </si>
  <si>
    <t>OBLIGATIONS</t>
  </si>
  <si>
    <t xml:space="preserve">BALANCES OF ALLOTMENTS </t>
  </si>
  <si>
    <t>I</t>
  </si>
  <si>
    <t>CURRENT YEAR APPROPRIATIONS</t>
  </si>
  <si>
    <t>TOTAL CURRENT YEAR APPROPRIATIONS</t>
  </si>
  <si>
    <t>P</t>
  </si>
  <si>
    <t>PS</t>
  </si>
  <si>
    <t>MOOE</t>
  </si>
  <si>
    <t>CO</t>
  </si>
  <si>
    <t>FE</t>
  </si>
  <si>
    <t>GENERAL PUBLIC SERVICES</t>
  </si>
  <si>
    <t>HEALTH SERVICES</t>
  </si>
  <si>
    <t>SOCIAL WELFARE SERVICES</t>
  </si>
  <si>
    <t>ECONOMIC SERVICES</t>
  </si>
  <si>
    <t>SPECIAL PURPOSE APPROPRIATIONS</t>
  </si>
  <si>
    <t>Annex A.2</t>
  </si>
  <si>
    <t>(Continuing Appropriation)</t>
  </si>
  <si>
    <r>
      <t xml:space="preserve">Fund: </t>
    </r>
    <r>
      <rPr>
        <b/>
        <sz val="12"/>
        <color theme="1"/>
        <rFont val="Times New Roman"/>
        <family val="1"/>
      </rPr>
      <t>GENERAL FUND 101</t>
    </r>
  </si>
  <si>
    <t>II</t>
  </si>
  <si>
    <t>CONTINUING APPROPRIATIONS</t>
  </si>
  <si>
    <t>GRAND TOTAL</t>
  </si>
  <si>
    <r>
      <t xml:space="preserve">Fund: </t>
    </r>
    <r>
      <rPr>
        <b/>
        <sz val="11"/>
        <color theme="1"/>
        <rFont val="Times New Roman"/>
        <family val="1"/>
      </rPr>
      <t>SPECIAL EDUCATION FUND</t>
    </r>
  </si>
  <si>
    <t>GRAND TOTALS</t>
  </si>
  <si>
    <t>EDUC., CULTURE, SPORTS &amp; MANPOWER</t>
  </si>
  <si>
    <t>DEVELOPMENT</t>
  </si>
  <si>
    <t>Annex B.3 (1 of 2)</t>
  </si>
  <si>
    <t>Municipality of Mapandan</t>
  </si>
  <si>
    <t>List of Disbursement Vouchers Charged to SEF</t>
  </si>
  <si>
    <t>For the Period January 1 to December 31, 2016</t>
  </si>
  <si>
    <t>A. Training Expense</t>
  </si>
  <si>
    <t>Name of Payee</t>
  </si>
  <si>
    <t>200-16-11-0070</t>
  </si>
  <si>
    <t xml:space="preserve">Zenaida </t>
  </si>
  <si>
    <t>Reimburse the payment of various ex-</t>
  </si>
  <si>
    <t>Mamayson</t>
  </si>
  <si>
    <t>expenses during the Orientation and</t>
  </si>
  <si>
    <t>Computer Training Workshop last</t>
  </si>
  <si>
    <t>Oct. 25-26, 2016</t>
  </si>
  <si>
    <t>B.  Office Supplies</t>
  </si>
  <si>
    <t>200-16-03-009</t>
  </si>
  <si>
    <t>Marigold Store</t>
  </si>
  <si>
    <t>Payment of various office supplies</t>
  </si>
  <si>
    <t>delivered @ Nilombot Elem. School</t>
  </si>
  <si>
    <t>200-16-03-010</t>
  </si>
  <si>
    <t>purchased &amp; delivered @ Luyann E/S</t>
  </si>
  <si>
    <t>200-16-03-016</t>
  </si>
  <si>
    <t>purchased &amp; delivered @ Golden E/S</t>
  </si>
  <si>
    <t>200-16-04-0022</t>
  </si>
  <si>
    <t>delivered @ Primicias E/S</t>
  </si>
  <si>
    <t>200-16-04-0023</t>
  </si>
  <si>
    <t>delivered @ Lambayan E/S</t>
  </si>
  <si>
    <t>200-16-04-0025</t>
  </si>
  <si>
    <t>delivered @ Baloling E/S</t>
  </si>
  <si>
    <t>200-16-04-0027</t>
  </si>
  <si>
    <t>delivered @ Pias E/S</t>
  </si>
  <si>
    <t>200-16-04-0033</t>
  </si>
  <si>
    <t>purchased &amp; delivered @ Jimenez</t>
  </si>
  <si>
    <t>Elem. School</t>
  </si>
  <si>
    <t>200-16-06-0038</t>
  </si>
  <si>
    <t>purchased &amp; delivered @ Sta. Maria</t>
  </si>
  <si>
    <t>200-16-06-0039</t>
  </si>
  <si>
    <t>purchased &amp; delivered @ Amanoaoac</t>
  </si>
  <si>
    <t>200-16-06-0042</t>
  </si>
  <si>
    <t>purchased by Mapandan Central E/S</t>
  </si>
  <si>
    <t>200-16-06-0050</t>
  </si>
  <si>
    <t>purchased by Torres Elem. School</t>
  </si>
  <si>
    <t>200-16-12-0084</t>
  </si>
  <si>
    <t xml:space="preserve">Strings Computers &amp; </t>
  </si>
  <si>
    <t>Technologies</t>
  </si>
  <si>
    <t>purchased by Mapandan Central Sch.</t>
  </si>
  <si>
    <t>Annex B.3 (2 of 2)</t>
  </si>
  <si>
    <t>C. Load Allowance</t>
  </si>
  <si>
    <t>200-16-02-003a</t>
  </si>
  <si>
    <t>Timebook &amp; Payroll</t>
  </si>
  <si>
    <t xml:space="preserve">Load allowance for CY 2016 of the </t>
  </si>
  <si>
    <t>following :</t>
  </si>
  <si>
    <t>P-IV, P-III, P-II, P-I, HT-III, HT-II,</t>
  </si>
  <si>
    <t>HT-I, MDTC Pres., FPTA Pres. &amp;</t>
  </si>
  <si>
    <t>District Clerk</t>
  </si>
  <si>
    <t>D. Honorarium</t>
  </si>
  <si>
    <t>200-16-02-002a</t>
  </si>
  <si>
    <t>LSB Honorarium Security Guards</t>
  </si>
  <si>
    <t>and School Helpers for Jan. 1-31,2016</t>
  </si>
  <si>
    <t>200-16-02-004a</t>
  </si>
  <si>
    <t xml:space="preserve">LSB Honorarium of Security Guards, </t>
  </si>
  <si>
    <t>School Clerk and School Helpers</t>
  </si>
  <si>
    <t>200-16-03-005a</t>
  </si>
  <si>
    <t>200-16-04-006a</t>
  </si>
  <si>
    <t>and School Helpers</t>
  </si>
  <si>
    <t>200-16-05-007a</t>
  </si>
  <si>
    <t>200-16-06-008a</t>
  </si>
  <si>
    <t>LSB Honorarium Security Guards,</t>
  </si>
  <si>
    <t>School Clerk &amp; School Helpers</t>
  </si>
  <si>
    <t>200-16-07-0010a</t>
  </si>
  <si>
    <t>200-16-08-0012a</t>
  </si>
  <si>
    <t>200-16-09</t>
  </si>
  <si>
    <t>200-16-10-0014a</t>
  </si>
  <si>
    <t>Janitors and School Helpers</t>
  </si>
  <si>
    <t>200-16-11-0015a</t>
  </si>
  <si>
    <t>200-16-12-0016a</t>
  </si>
  <si>
    <t xml:space="preserve">LSB Honoraria for 2016 &amp; Cash </t>
  </si>
  <si>
    <t>gift of school clerk, security guards,</t>
  </si>
  <si>
    <t>janitors and school helpers</t>
  </si>
  <si>
    <t>Grand Total</t>
  </si>
  <si>
    <t xml:space="preserve">     ALDRICH O. NACIN</t>
  </si>
  <si>
    <t>State Auditor II</t>
  </si>
  <si>
    <t>Audit Team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</si>
</sst>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Arial"/>
      <family val="2"/>
    </font>
    <font>
      <i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1" xfId="0" applyFont="1" applyBorder="1"/>
    <xf numFmtId="0" fontId="1" fillId="0" borderId="4" xfId="0" applyFont="1" applyBorder="1"/>
    <xf numFmtId="0" fontId="2" fillId="0" borderId="6" xfId="0" applyFont="1" applyBorder="1" applyAlignment="1">
      <alignment horizontal="center"/>
    </xf>
    <xf numFmtId="1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0" xfId="0" applyBorder="1"/>
    <xf numFmtId="0" fontId="0" fillId="0" borderId="9" xfId="0" applyBorder="1"/>
    <xf numFmtId="0" fontId="1" fillId="0" borderId="9" xfId="0" applyFont="1" applyBorder="1"/>
    <xf numFmtId="4" fontId="1" fillId="0" borderId="9" xfId="0" applyNumberFormat="1" applyFont="1" applyBorder="1"/>
    <xf numFmtId="4" fontId="1" fillId="0" borderId="10" xfId="0" applyNumberFormat="1" applyFont="1" applyBorder="1"/>
    <xf numFmtId="4" fontId="2" fillId="0" borderId="11" xfId="0" applyNumberFormat="1" applyFont="1" applyBorder="1"/>
    <xf numFmtId="0" fontId="1" fillId="0" borderId="4" xfId="0" applyFont="1" applyBorder="1" applyAlignment="1">
      <alignment horizontal="left"/>
    </xf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9" fontId="1" fillId="0" borderId="5" xfId="0" applyNumberFormat="1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6" xfId="0" applyFont="1" applyBorder="1"/>
    <xf numFmtId="0" fontId="1" fillId="0" borderId="0" xfId="0" applyFont="1" applyAlignment="1">
      <alignment horizontal="right"/>
    </xf>
    <xf numFmtId="0" fontId="2" fillId="0" borderId="2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43" fontId="1" fillId="0" borderId="21" xfId="1" applyFont="1" applyBorder="1" applyAlignment="1">
      <alignment horizontal="right"/>
    </xf>
    <xf numFmtId="0" fontId="1" fillId="0" borderId="5" xfId="0" applyFont="1" applyBorder="1"/>
    <xf numFmtId="4" fontId="2" fillId="0" borderId="25" xfId="0" applyNumberFormat="1" applyFont="1" applyBorder="1"/>
    <xf numFmtId="0" fontId="1" fillId="0" borderId="26" xfId="0" applyFont="1" applyBorder="1" applyAlignment="1">
      <alignment horizontal="left"/>
    </xf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43" fontId="1" fillId="0" borderId="26" xfId="1" applyFont="1" applyBorder="1" applyAlignment="1">
      <alignment horizontal="center"/>
    </xf>
    <xf numFmtId="43" fontId="1" fillId="0" borderId="26" xfId="1" applyFont="1" applyBorder="1"/>
    <xf numFmtId="43" fontId="4" fillId="0" borderId="26" xfId="1" applyFont="1" applyBorder="1" applyAlignment="1">
      <alignment horizontal="center"/>
    </xf>
    <xf numFmtId="43" fontId="4" fillId="0" borderId="26" xfId="1" applyFont="1" applyBorder="1"/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>
      <alignment horizontal="centerContinuous" vertical="center" wrapText="1"/>
    </xf>
    <xf numFmtId="0" fontId="5" fillId="0" borderId="20" xfId="0" applyFont="1" applyBorder="1" applyAlignment="1">
      <alignment horizontal="centerContinuous" vertical="center" wrapText="1"/>
    </xf>
    <xf numFmtId="0" fontId="1" fillId="0" borderId="29" xfId="0" applyFont="1" applyBorder="1" applyAlignment="1">
      <alignment horizontal="center"/>
    </xf>
    <xf numFmtId="43" fontId="4" fillId="0" borderId="30" xfId="1" applyFont="1" applyBorder="1" applyAlignment="1">
      <alignment horizontal="righ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1" fillId="0" borderId="32" xfId="0" applyFont="1" applyBorder="1"/>
    <xf numFmtId="43" fontId="1" fillId="0" borderId="32" xfId="1" applyFont="1" applyBorder="1"/>
    <xf numFmtId="43" fontId="4" fillId="0" borderId="32" xfId="1" applyFont="1" applyBorder="1"/>
    <xf numFmtId="43" fontId="4" fillId="0" borderId="33" xfId="1" applyFont="1" applyBorder="1" applyAlignment="1">
      <alignment horizontal="right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4" xfId="0" applyFont="1" applyBorder="1" applyAlignment="1"/>
    <xf numFmtId="4" fontId="6" fillId="0" borderId="11" xfId="0" applyNumberFormat="1" applyFont="1" applyBorder="1"/>
    <xf numFmtId="43" fontId="6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1" applyNumberFormat="1" applyFont="1"/>
    <xf numFmtId="4" fontId="0" fillId="0" borderId="0" xfId="0" applyNumberFormat="1"/>
    <xf numFmtId="4" fontId="1" fillId="0" borderId="0" xfId="1" applyNumberFormat="1" applyFont="1"/>
    <xf numFmtId="43" fontId="0" fillId="0" borderId="0" xfId="1" applyFont="1"/>
    <xf numFmtId="0" fontId="6" fillId="0" borderId="0" xfId="0" applyFont="1" applyAlignment="1">
      <alignment horizontal="center"/>
    </xf>
    <xf numFmtId="43" fontId="8" fillId="0" borderId="0" xfId="1" applyFont="1"/>
    <xf numFmtId="0" fontId="8" fillId="0" borderId="0" xfId="0" applyFont="1"/>
    <xf numFmtId="4" fontId="1" fillId="0" borderId="0" xfId="0" applyNumberFormat="1" applyFont="1"/>
    <xf numFmtId="0" fontId="5" fillId="0" borderId="39" xfId="0" applyFont="1" applyBorder="1" applyAlignment="1">
      <alignment horizontal="center"/>
    </xf>
    <xf numFmtId="0" fontId="5" fillId="0" borderId="40" xfId="0" applyFont="1" applyBorder="1"/>
    <xf numFmtId="0" fontId="9" fillId="0" borderId="41" xfId="0" applyFont="1" applyBorder="1"/>
    <xf numFmtId="4" fontId="9" fillId="0" borderId="6" xfId="1" applyNumberFormat="1" applyFont="1" applyBorder="1"/>
    <xf numFmtId="4" fontId="9" fillId="0" borderId="41" xfId="0" applyNumberFormat="1" applyFont="1" applyBorder="1"/>
    <xf numFmtId="4" fontId="9" fillId="0" borderId="9" xfId="1" applyNumberFormat="1" applyFont="1" applyBorder="1"/>
    <xf numFmtId="0" fontId="9" fillId="0" borderId="39" xfId="0" applyFont="1" applyBorder="1" applyAlignment="1">
      <alignment horizontal="center"/>
    </xf>
    <xf numFmtId="0" fontId="5" fillId="0" borderId="41" xfId="0" applyFont="1" applyBorder="1"/>
    <xf numFmtId="4" fontId="5" fillId="0" borderId="38" xfId="1" applyNumberFormat="1" applyFont="1" applyBorder="1"/>
    <xf numFmtId="4" fontId="5" fillId="0" borderId="41" xfId="0" applyNumberFormat="1" applyFont="1" applyBorder="1"/>
    <xf numFmtId="4" fontId="5" fillId="0" borderId="42" xfId="1" applyNumberFormat="1" applyFont="1" applyBorder="1"/>
    <xf numFmtId="0" fontId="9" fillId="0" borderId="40" xfId="0" applyFont="1" applyBorder="1"/>
    <xf numFmtId="43" fontId="0" fillId="0" borderId="0" xfId="0" applyNumberFormat="1"/>
    <xf numFmtId="0" fontId="9" fillId="0" borderId="43" xfId="0" applyFont="1" applyBorder="1" applyAlignment="1">
      <alignment horizontal="center"/>
    </xf>
    <xf numFmtId="0" fontId="9" fillId="0" borderId="44" xfId="0" applyFont="1" applyBorder="1"/>
    <xf numFmtId="0" fontId="9" fillId="0" borderId="45" xfId="0" applyFont="1" applyBorder="1"/>
    <xf numFmtId="4" fontId="9" fillId="0" borderId="46" xfId="1" applyNumberFormat="1" applyFont="1" applyBorder="1"/>
    <xf numFmtId="4" fontId="9" fillId="0" borderId="45" xfId="0" applyNumberFormat="1" applyFont="1" applyBorder="1"/>
    <xf numFmtId="4" fontId="9" fillId="0" borderId="10" xfId="1" applyNumberFormat="1" applyFont="1" applyBorder="1"/>
    <xf numFmtId="0" fontId="10" fillId="0" borderId="39" xfId="0" applyFont="1" applyBorder="1" applyAlignment="1">
      <alignment horizontal="center"/>
    </xf>
    <xf numFmtId="0" fontId="6" fillId="0" borderId="40" xfId="0" applyFont="1" applyBorder="1"/>
    <xf numFmtId="0" fontId="1" fillId="0" borderId="41" xfId="0" applyFont="1" applyBorder="1"/>
    <xf numFmtId="4" fontId="1" fillId="0" borderId="6" xfId="1" applyNumberFormat="1" applyFont="1" applyBorder="1"/>
    <xf numFmtId="4" fontId="1" fillId="0" borderId="41" xfId="0" applyNumberFormat="1" applyFont="1" applyBorder="1"/>
    <xf numFmtId="4" fontId="1" fillId="0" borderId="9" xfId="1" applyNumberFormat="1" applyFont="1" applyBorder="1"/>
    <xf numFmtId="0" fontId="11" fillId="0" borderId="39" xfId="0" applyFont="1" applyBorder="1" applyAlignment="1">
      <alignment horizontal="center"/>
    </xf>
    <xf numFmtId="0" fontId="6" fillId="0" borderId="41" xfId="0" applyFont="1" applyBorder="1"/>
    <xf numFmtId="4" fontId="6" fillId="0" borderId="38" xfId="1" applyNumberFormat="1" applyFont="1" applyBorder="1"/>
    <xf numFmtId="4" fontId="6" fillId="0" borderId="41" xfId="0" applyNumberFormat="1" applyFont="1" applyBorder="1"/>
    <xf numFmtId="4" fontId="6" fillId="0" borderId="42" xfId="1" applyNumberFormat="1" applyFont="1" applyBorder="1"/>
    <xf numFmtId="0" fontId="4" fillId="0" borderId="40" xfId="0" applyFont="1" applyBorder="1"/>
    <xf numFmtId="0" fontId="4" fillId="0" borderId="41" xfId="0" applyFont="1" applyBorder="1"/>
    <xf numFmtId="4" fontId="4" fillId="0" borderId="6" xfId="1" applyNumberFormat="1" applyFont="1" applyBorder="1"/>
    <xf numFmtId="4" fontId="4" fillId="0" borderId="41" xfId="0" applyNumberFormat="1" applyFont="1" applyBorder="1"/>
    <xf numFmtId="4" fontId="4" fillId="0" borderId="9" xfId="1" applyNumberFormat="1" applyFont="1" applyBorder="1"/>
    <xf numFmtId="0" fontId="4" fillId="0" borderId="0" xfId="0" applyFont="1" applyBorder="1"/>
    <xf numFmtId="4" fontId="4" fillId="0" borderId="0" xfId="0" applyNumberFormat="1" applyFont="1" applyBorder="1"/>
    <xf numFmtId="0" fontId="11" fillId="0" borderId="47" xfId="0" applyFont="1" applyBorder="1" applyAlignment="1">
      <alignment horizontal="center"/>
    </xf>
    <xf numFmtId="0" fontId="4" fillId="0" borderId="48" xfId="0" applyFont="1" applyBorder="1"/>
    <xf numFmtId="0" fontId="4" fillId="0" borderId="49" xfId="0" applyFont="1" applyBorder="1"/>
    <xf numFmtId="4" fontId="4" fillId="0" borderId="38" xfId="1" applyNumberFormat="1" applyFont="1" applyBorder="1"/>
    <xf numFmtId="4" fontId="4" fillId="0" borderId="49" xfId="0" applyNumberFormat="1" applyFont="1" applyBorder="1"/>
    <xf numFmtId="4" fontId="4" fillId="0" borderId="42" xfId="1" applyNumberFormat="1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4" fontId="4" fillId="0" borderId="0" xfId="1" applyNumberFormat="1" applyFont="1"/>
    <xf numFmtId="4" fontId="4" fillId="0" borderId="0" xfId="0" applyNumberFormat="1" applyFont="1"/>
    <xf numFmtId="0" fontId="7" fillId="0" borderId="0" xfId="2" applyFont="1" applyAlignment="1">
      <alignment horizontal="center"/>
    </xf>
    <xf numFmtId="0" fontId="6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13" fillId="0" borderId="0" xfId="2" applyFont="1" applyAlignment="1"/>
    <xf numFmtId="0" fontId="7" fillId="0" borderId="0" xfId="2" applyFont="1" applyAlignment="1"/>
    <xf numFmtId="0" fontId="4" fillId="0" borderId="43" xfId="0" applyFont="1" applyBorder="1" applyAlignment="1">
      <alignment horizontal="center"/>
    </xf>
    <xf numFmtId="0" fontId="4" fillId="0" borderId="44" xfId="0" applyFont="1" applyBorder="1"/>
    <xf numFmtId="0" fontId="4" fillId="0" borderId="45" xfId="0" applyFont="1" applyBorder="1"/>
    <xf numFmtId="4" fontId="4" fillId="0" borderId="46" xfId="1" applyNumberFormat="1" applyFont="1" applyBorder="1"/>
    <xf numFmtId="4" fontId="4" fillId="0" borderId="45" xfId="0" applyNumberFormat="1" applyFont="1" applyBorder="1"/>
    <xf numFmtId="4" fontId="4" fillId="0" borderId="10" xfId="1" applyNumberFormat="1" applyFont="1" applyBorder="1"/>
    <xf numFmtId="0" fontId="14" fillId="0" borderId="0" xfId="2" applyFont="1"/>
    <xf numFmtId="0" fontId="15" fillId="0" borderId="0" xfId="2" applyFont="1" applyAlignment="1">
      <alignment horizontal="center"/>
    </xf>
    <xf numFmtId="43" fontId="15" fillId="0" borderId="0" xfId="3" applyFont="1"/>
    <xf numFmtId="0" fontId="15" fillId="0" borderId="0" xfId="2" applyFont="1"/>
    <xf numFmtId="43" fontId="4" fillId="0" borderId="0" xfId="1" applyFont="1"/>
    <xf numFmtId="0" fontId="6" fillId="0" borderId="1" xfId="0" applyFont="1" applyBorder="1" applyAlignment="1">
      <alignment horizontal="center"/>
    </xf>
    <xf numFmtId="43" fontId="6" fillId="0" borderId="11" xfId="1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/>
    <xf numFmtId="0" fontId="4" fillId="0" borderId="7" xfId="0" applyFont="1" applyBorder="1"/>
    <xf numFmtId="43" fontId="4" fillId="0" borderId="7" xfId="1" applyFont="1" applyBorder="1"/>
    <xf numFmtId="0" fontId="4" fillId="0" borderId="2" xfId="0" applyFont="1" applyBorder="1"/>
    <xf numFmtId="0" fontId="6" fillId="0" borderId="3" xfId="0" applyFont="1" applyBorder="1" applyAlignment="1">
      <alignment horizontal="center"/>
    </xf>
    <xf numFmtId="43" fontId="6" fillId="0" borderId="11" xfId="1" applyFont="1" applyBorder="1"/>
    <xf numFmtId="0" fontId="4" fillId="0" borderId="16" xfId="0" applyFont="1" applyBorder="1"/>
    <xf numFmtId="0" fontId="4" fillId="0" borderId="16" xfId="0" applyFont="1" applyBorder="1" applyAlignment="1">
      <alignment horizontal="left"/>
    </xf>
    <xf numFmtId="43" fontId="4" fillId="0" borderId="16" xfId="1" applyFont="1" applyBorder="1"/>
    <xf numFmtId="0" fontId="6" fillId="0" borderId="4" xfId="0" applyFont="1" applyBorder="1" applyAlignment="1">
      <alignment horizontal="center"/>
    </xf>
    <xf numFmtId="43" fontId="6" fillId="0" borderId="4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43" fontId="6" fillId="0" borderId="0" xfId="1" applyFon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4" xfId="0" applyFont="1" applyBorder="1"/>
    <xf numFmtId="0" fontId="4" fillId="0" borderId="50" xfId="0" applyFont="1" applyBorder="1"/>
    <xf numFmtId="0" fontId="6" fillId="0" borderId="51" xfId="0" applyFont="1" applyBorder="1"/>
    <xf numFmtId="43" fontId="6" fillId="0" borderId="52" xfId="1" applyFont="1" applyBorder="1"/>
    <xf numFmtId="0" fontId="4" fillId="0" borderId="15" xfId="0" applyFont="1" applyBorder="1"/>
    <xf numFmtId="0" fontId="6" fillId="0" borderId="8" xfId="0" applyFont="1" applyBorder="1"/>
    <xf numFmtId="43" fontId="6" fillId="0" borderId="10" xfId="1" applyFont="1" applyBorder="1"/>
    <xf numFmtId="4" fontId="5" fillId="0" borderId="28" xfId="0" applyNumberFormat="1" applyFont="1" applyBorder="1" applyAlignment="1">
      <alignment horizontal="center" vertical="center" wrapText="1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26" xfId="0" applyNumberFormat="1" applyFont="1" applyBorder="1" applyAlignment="1">
      <alignment horizontal="center" vertical="center" wrapText="1"/>
    </xf>
    <xf numFmtId="4" fontId="5" fillId="0" borderId="3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4" fontId="5" fillId="0" borderId="35" xfId="0" applyNumberFormat="1" applyFont="1" applyBorder="1" applyAlignment="1">
      <alignment horizontal="center" vertical="center"/>
    </xf>
    <xf numFmtId="4" fontId="5" fillId="0" borderId="36" xfId="0" applyNumberFormat="1" applyFont="1" applyBorder="1" applyAlignment="1">
      <alignment horizontal="center" vertical="center"/>
    </xf>
    <xf numFmtId="4" fontId="5" fillId="0" borderId="37" xfId="0" applyNumberFormat="1" applyFont="1" applyBorder="1" applyAlignment="1">
      <alignment horizontal="center" vertical="center"/>
    </xf>
    <xf numFmtId="4" fontId="5" fillId="0" borderId="38" xfId="0" applyNumberFormat="1" applyFont="1" applyBorder="1" applyAlignment="1">
      <alignment horizontal="center" vertical="center"/>
    </xf>
    <xf numFmtId="4" fontId="10" fillId="0" borderId="28" xfId="0" applyNumberFormat="1" applyFont="1" applyBorder="1" applyAlignment="1">
      <alignment horizontal="center" vertical="center" wrapText="1"/>
    </xf>
    <xf numFmtId="4" fontId="10" fillId="0" borderId="20" xfId="0" applyNumberFormat="1" applyFont="1" applyBorder="1" applyAlignment="1">
      <alignment horizontal="center" vertical="center" wrapText="1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30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4" fontId="10" fillId="0" borderId="35" xfId="0" applyNumberFormat="1" applyFont="1" applyBorder="1" applyAlignment="1">
      <alignment horizontal="center" vertical="center"/>
    </xf>
    <xf numFmtId="4" fontId="10" fillId="0" borderId="36" xfId="0" applyNumberFormat="1" applyFont="1" applyBorder="1" applyAlignment="1">
      <alignment horizontal="center" vertical="center"/>
    </xf>
    <xf numFmtId="4" fontId="10" fillId="0" borderId="37" xfId="0" applyNumberFormat="1" applyFont="1" applyBorder="1" applyAlignment="1">
      <alignment horizontal="center" vertical="center"/>
    </xf>
    <xf numFmtId="4" fontId="10" fillId="0" borderId="3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6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43" fontId="1" fillId="0" borderId="0" xfId="1" applyFont="1" applyAlignment="1">
      <alignment horizontal="right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</cellXfs>
  <cellStyles count="4">
    <cellStyle name="Comma" xfId="1" builtinId="3"/>
    <cellStyle name="Comma 3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611345</xdr:colOff>
      <xdr:row>28</xdr:row>
      <xdr:rowOff>57150</xdr:rowOff>
    </xdr:from>
    <xdr:to>
      <xdr:col>2</xdr:col>
      <xdr:colOff>506321</xdr:colOff>
      <xdr:row>33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345" y="5686425"/>
          <a:ext cx="1609476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752475</xdr:colOff>
      <xdr:row>86</xdr:row>
      <xdr:rowOff>47625</xdr:rowOff>
    </xdr:from>
    <xdr:to>
      <xdr:col>2</xdr:col>
      <xdr:colOff>933450</xdr:colOff>
      <xdr:row>90</xdr:row>
      <xdr:rowOff>190500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16659225"/>
          <a:ext cx="2447925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28946</xdr:colOff>
      <xdr:row>25</xdr:row>
      <xdr:rowOff>104774</xdr:rowOff>
    </xdr:from>
    <xdr:to>
      <xdr:col>2</xdr:col>
      <xdr:colOff>266226</xdr:colOff>
      <xdr:row>29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946" y="5114924"/>
          <a:ext cx="1494580" cy="87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zoomScaleNormal="100" zoomScaleSheetLayoutView="100" workbookViewId="0"/>
  </sheetViews>
  <sheetFormatPr defaultRowHeight="14.4" x14ac:dyDescent="0.3"/>
  <cols>
    <col min="1" max="1" width="6.88671875" style="62" customWidth="1"/>
    <col min="2" max="2" width="32.6640625" customWidth="1"/>
    <col min="3" max="3" width="1.44140625" customWidth="1"/>
    <col min="4" max="4" width="16.109375" style="63" customWidth="1"/>
    <col min="5" max="5" width="1.6640625" style="64" customWidth="1"/>
    <col min="6" max="6" width="12.6640625" style="63" customWidth="1"/>
    <col min="7" max="7" width="2.109375" style="64" customWidth="1"/>
    <col min="8" max="8" width="12.5546875" style="63" customWidth="1"/>
    <col min="9" max="9" width="2.109375" style="64" customWidth="1"/>
    <col min="10" max="10" width="12.6640625" style="63" customWidth="1"/>
    <col min="11" max="11" width="20.5546875" style="66" bestFit="1" customWidth="1"/>
    <col min="12" max="12" width="15.109375" bestFit="1" customWidth="1"/>
  </cols>
  <sheetData>
    <row r="1" spans="1:12" ht="15.6" x14ac:dyDescent="0.3">
      <c r="J1" s="65" t="s">
        <v>78</v>
      </c>
    </row>
    <row r="2" spans="1:12" s="69" customFormat="1" x14ac:dyDescent="0.3">
      <c r="A2" s="166" t="s">
        <v>79</v>
      </c>
      <c r="B2" s="166"/>
      <c r="C2" s="166"/>
      <c r="D2" s="166"/>
      <c r="E2" s="166"/>
      <c r="F2" s="166"/>
      <c r="G2" s="166"/>
      <c r="H2" s="166"/>
      <c r="I2" s="166"/>
      <c r="J2" s="166"/>
      <c r="K2" s="68"/>
    </row>
    <row r="3" spans="1:12" s="69" customFormat="1" x14ac:dyDescent="0.3">
      <c r="A3" s="166" t="s">
        <v>80</v>
      </c>
      <c r="B3" s="166"/>
      <c r="C3" s="166"/>
      <c r="D3" s="166"/>
      <c r="E3" s="166"/>
      <c r="F3" s="166"/>
      <c r="G3" s="166"/>
      <c r="H3" s="166"/>
      <c r="I3" s="166"/>
      <c r="J3" s="166"/>
      <c r="K3" s="68"/>
    </row>
    <row r="4" spans="1:12" x14ac:dyDescent="0.3">
      <c r="A4" s="167" t="s">
        <v>81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2" x14ac:dyDescent="0.3">
      <c r="A5" s="167" t="s">
        <v>82</v>
      </c>
      <c r="B5" s="167"/>
      <c r="C5" s="167"/>
      <c r="D5" s="167"/>
      <c r="E5" s="167"/>
      <c r="F5" s="167"/>
      <c r="G5" s="167"/>
      <c r="H5" s="167"/>
      <c r="I5" s="167"/>
      <c r="J5" s="167"/>
    </row>
    <row r="6" spans="1:12" x14ac:dyDescent="0.3">
      <c r="A6" s="167" t="s">
        <v>30</v>
      </c>
      <c r="B6" s="167"/>
      <c r="C6" s="167"/>
      <c r="D6" s="167"/>
      <c r="E6" s="167"/>
      <c r="F6" s="167"/>
      <c r="G6" s="167"/>
      <c r="H6" s="167"/>
      <c r="I6" s="167"/>
      <c r="J6" s="167"/>
    </row>
    <row r="7" spans="1:12" ht="16.2" thickBot="1" x14ac:dyDescent="0.35">
      <c r="A7" s="60"/>
      <c r="B7" s="1"/>
      <c r="C7" s="1"/>
      <c r="D7" s="65"/>
      <c r="E7" s="70"/>
      <c r="F7" s="65"/>
      <c r="G7" s="70"/>
      <c r="H7" s="65"/>
      <c r="I7" s="70"/>
      <c r="J7" s="65"/>
    </row>
    <row r="8" spans="1:12" ht="15" customHeight="1" x14ac:dyDescent="0.3">
      <c r="A8" s="168" t="s">
        <v>83</v>
      </c>
      <c r="B8" s="170" t="s">
        <v>84</v>
      </c>
      <c r="C8" s="172" t="s">
        <v>85</v>
      </c>
      <c r="D8" s="173"/>
      <c r="E8" s="176" t="s">
        <v>86</v>
      </c>
      <c r="F8" s="177"/>
      <c r="G8" s="176" t="s">
        <v>87</v>
      </c>
      <c r="H8" s="177"/>
      <c r="I8" s="162" t="s">
        <v>88</v>
      </c>
      <c r="J8" s="163"/>
    </row>
    <row r="9" spans="1:12" ht="21" customHeight="1" x14ac:dyDescent="0.3">
      <c r="A9" s="169"/>
      <c r="B9" s="171"/>
      <c r="C9" s="174"/>
      <c r="D9" s="175"/>
      <c r="E9" s="178"/>
      <c r="F9" s="179"/>
      <c r="G9" s="178"/>
      <c r="H9" s="179"/>
      <c r="I9" s="164"/>
      <c r="J9" s="165"/>
    </row>
    <row r="10" spans="1:12" x14ac:dyDescent="0.3">
      <c r="A10" s="71" t="s">
        <v>89</v>
      </c>
      <c r="B10" s="72" t="s">
        <v>90</v>
      </c>
      <c r="C10" s="73"/>
      <c r="D10" s="74"/>
      <c r="E10" s="75"/>
      <c r="F10" s="74"/>
      <c r="G10" s="75"/>
      <c r="H10" s="74"/>
      <c r="I10" s="75"/>
      <c r="J10" s="76"/>
    </row>
    <row r="11" spans="1:12" x14ac:dyDescent="0.3">
      <c r="A11" s="77"/>
      <c r="B11" s="72" t="s">
        <v>91</v>
      </c>
      <c r="C11" s="78" t="s">
        <v>92</v>
      </c>
      <c r="D11" s="79">
        <f>SUM(D13:D16)</f>
        <v>88778422.879999995</v>
      </c>
      <c r="E11" s="80" t="s">
        <v>92</v>
      </c>
      <c r="F11" s="79">
        <f>SUM(F13:F16)</f>
        <v>88778422.879999995</v>
      </c>
      <c r="G11" s="80" t="s">
        <v>92</v>
      </c>
      <c r="H11" s="79">
        <f>SUM(H13:H16)</f>
        <v>82467036.450000003</v>
      </c>
      <c r="I11" s="80" t="s">
        <v>92</v>
      </c>
      <c r="J11" s="81">
        <f>SUM(J13:J16)</f>
        <v>6311386.4300000016</v>
      </c>
      <c r="L11" s="64"/>
    </row>
    <row r="12" spans="1:12" s="66" customFormat="1" x14ac:dyDescent="0.3">
      <c r="A12" s="77"/>
      <c r="B12" s="82"/>
      <c r="C12" s="73"/>
      <c r="D12" s="74"/>
      <c r="E12" s="75"/>
      <c r="F12" s="74"/>
      <c r="G12" s="75"/>
      <c r="H12" s="74"/>
      <c r="I12" s="75"/>
      <c r="J12" s="76"/>
      <c r="L12"/>
    </row>
    <row r="13" spans="1:12" s="66" customFormat="1" x14ac:dyDescent="0.3">
      <c r="A13" s="77"/>
      <c r="B13" s="82" t="s">
        <v>93</v>
      </c>
      <c r="C13" s="73"/>
      <c r="D13" s="74">
        <f>+D20+D27+D34+D41+D48</f>
        <v>35884807.960000001</v>
      </c>
      <c r="E13" s="75"/>
      <c r="F13" s="74">
        <f>+F20+F27+F34+F41+F48</f>
        <v>35884807.960000001</v>
      </c>
      <c r="G13" s="75"/>
      <c r="H13" s="74">
        <f>+H20+H27+H34+H41+H48</f>
        <v>34605494.859999999</v>
      </c>
      <c r="I13" s="75"/>
      <c r="J13" s="76">
        <f>+J20+J27+J34+J41+J48</f>
        <v>1279313.1000000015</v>
      </c>
      <c r="L13"/>
    </row>
    <row r="14" spans="1:12" s="66" customFormat="1" x14ac:dyDescent="0.3">
      <c r="A14" s="77"/>
      <c r="B14" s="82" t="s">
        <v>94</v>
      </c>
      <c r="C14" s="73"/>
      <c r="D14" s="74">
        <f>+D21+D28+D35+D42+D49</f>
        <v>38123814.640000001</v>
      </c>
      <c r="E14" s="75"/>
      <c r="F14" s="74">
        <f>+F21+F28+F35+F42+F49</f>
        <v>38123814.640000001</v>
      </c>
      <c r="G14" s="75"/>
      <c r="H14" s="74">
        <f>+H21+H28+H35+H42+H49</f>
        <v>35412619.259999998</v>
      </c>
      <c r="I14" s="75"/>
      <c r="J14" s="76">
        <f>+J21+J28+J35+J42+J49</f>
        <v>2711195.3800000027</v>
      </c>
      <c r="L14" s="83"/>
    </row>
    <row r="15" spans="1:12" s="66" customFormat="1" x14ac:dyDescent="0.3">
      <c r="A15" s="77"/>
      <c r="B15" s="82" t="s">
        <v>95</v>
      </c>
      <c r="C15" s="73"/>
      <c r="D15" s="74">
        <f>+D22+D29+D36+D43+D50</f>
        <v>10572742.51</v>
      </c>
      <c r="E15" s="75"/>
      <c r="F15" s="74">
        <f>+F22+F29+F36+F43+F50</f>
        <v>10572742.51</v>
      </c>
      <c r="G15" s="75"/>
      <c r="H15" s="74">
        <f>+H22+H29+H36+H43+H50</f>
        <v>8321019.9400000013</v>
      </c>
      <c r="I15" s="75"/>
      <c r="J15" s="76">
        <f>+J22+J29+J36+J43+J50</f>
        <v>2251722.5699999989</v>
      </c>
      <c r="L15" s="64"/>
    </row>
    <row r="16" spans="1:12" s="66" customFormat="1" x14ac:dyDescent="0.3">
      <c r="A16" s="77"/>
      <c r="B16" s="82" t="s">
        <v>96</v>
      </c>
      <c r="C16" s="73"/>
      <c r="D16" s="74">
        <f>+D23+D30+D37+D44+D51</f>
        <v>4197057.7699999996</v>
      </c>
      <c r="E16" s="75"/>
      <c r="F16" s="74">
        <f>+F23+F30+F37+F44+F51</f>
        <v>4197057.7699999996</v>
      </c>
      <c r="G16" s="75"/>
      <c r="H16" s="74">
        <f>+H23+H30+H37+H44+H51</f>
        <v>4127902.39</v>
      </c>
      <c r="I16" s="75"/>
      <c r="J16" s="76">
        <f>+J23+J30+J37+J44+J51</f>
        <v>69155.379999999423</v>
      </c>
      <c r="L16"/>
    </row>
    <row r="17" spans="1:12" s="66" customFormat="1" ht="6.75" customHeight="1" x14ac:dyDescent="0.3">
      <c r="A17" s="77"/>
      <c r="B17" s="82"/>
      <c r="C17" s="73"/>
      <c r="D17" s="74"/>
      <c r="E17" s="75"/>
      <c r="F17" s="74"/>
      <c r="G17" s="75"/>
      <c r="H17" s="74"/>
      <c r="I17" s="75"/>
      <c r="J17" s="76"/>
      <c r="L17"/>
    </row>
    <row r="18" spans="1:12" s="66" customFormat="1" x14ac:dyDescent="0.3">
      <c r="A18" s="77">
        <v>1000</v>
      </c>
      <c r="B18" s="82" t="s">
        <v>97</v>
      </c>
      <c r="C18" s="78" t="s">
        <v>92</v>
      </c>
      <c r="D18" s="79">
        <f>SUM(D20:D23)</f>
        <v>44735770.350000001</v>
      </c>
      <c r="E18" s="80" t="s">
        <v>92</v>
      </c>
      <c r="F18" s="79">
        <f>SUM(F20:F23)</f>
        <v>44735770.350000001</v>
      </c>
      <c r="G18" s="80" t="s">
        <v>92</v>
      </c>
      <c r="H18" s="79">
        <f>SUM(H20:H23)</f>
        <v>42490178.210000001</v>
      </c>
      <c r="I18" s="80" t="s">
        <v>92</v>
      </c>
      <c r="J18" s="81">
        <f>SUM(J20:J23)</f>
        <v>2245592.1400000029</v>
      </c>
      <c r="L18"/>
    </row>
    <row r="19" spans="1:12" s="66" customFormat="1" x14ac:dyDescent="0.3">
      <c r="A19" s="77"/>
      <c r="B19" s="82"/>
      <c r="C19" s="73"/>
      <c r="D19" s="74"/>
      <c r="E19" s="75"/>
      <c r="F19" s="74"/>
      <c r="G19" s="75"/>
      <c r="H19" s="74"/>
      <c r="I19" s="75"/>
      <c r="J19" s="76"/>
      <c r="L19"/>
    </row>
    <row r="20" spans="1:12" s="66" customFormat="1" x14ac:dyDescent="0.3">
      <c r="A20" s="77"/>
      <c r="B20" s="82" t="s">
        <v>93</v>
      </c>
      <c r="C20" s="73"/>
      <c r="D20" s="74">
        <v>23830842.300000001</v>
      </c>
      <c r="E20" s="75"/>
      <c r="F20" s="74">
        <v>23830842.300000001</v>
      </c>
      <c r="G20" s="75"/>
      <c r="H20" s="74">
        <v>22551531.52</v>
      </c>
      <c r="I20" s="75"/>
      <c r="J20" s="76">
        <f>+F20-H20</f>
        <v>1279310.7800000012</v>
      </c>
      <c r="L20"/>
    </row>
    <row r="21" spans="1:12" s="66" customFormat="1" x14ac:dyDescent="0.3">
      <c r="A21" s="77"/>
      <c r="B21" s="82" t="s">
        <v>94</v>
      </c>
      <c r="C21" s="73"/>
      <c r="D21" s="74">
        <f>19449928.05-605000</f>
        <v>18844928.050000001</v>
      </c>
      <c r="E21" s="75"/>
      <c r="F21" s="74">
        <v>18844928.050000001</v>
      </c>
      <c r="G21" s="75"/>
      <c r="H21" s="74">
        <f>19015576.66-535844.62</f>
        <v>18479732.039999999</v>
      </c>
      <c r="I21" s="75"/>
      <c r="J21" s="76">
        <f>+F21-H21</f>
        <v>365196.01000000164</v>
      </c>
      <c r="L21"/>
    </row>
    <row r="22" spans="1:12" s="66" customFormat="1" x14ac:dyDescent="0.3">
      <c r="A22" s="77"/>
      <c r="B22" s="82" t="s">
        <v>95</v>
      </c>
      <c r="C22" s="73"/>
      <c r="D22" s="74">
        <v>2060000</v>
      </c>
      <c r="E22" s="75"/>
      <c r="F22" s="74">
        <v>2060000</v>
      </c>
      <c r="G22" s="75"/>
      <c r="H22" s="74">
        <v>1458914.65</v>
      </c>
      <c r="I22" s="75"/>
      <c r="J22" s="76">
        <f>+F22-H22</f>
        <v>601085.35000000009</v>
      </c>
      <c r="L22"/>
    </row>
    <row r="23" spans="1:12" s="66" customFormat="1" x14ac:dyDescent="0.3">
      <c r="A23" s="77"/>
      <c r="B23" s="82" t="s">
        <v>96</v>
      </c>
      <c r="C23" s="73"/>
      <c r="D23" s="74">
        <v>0</v>
      </c>
      <c r="E23" s="75"/>
      <c r="F23" s="74">
        <v>0</v>
      </c>
      <c r="G23" s="75"/>
      <c r="H23" s="74">
        <v>0</v>
      </c>
      <c r="I23" s="75"/>
      <c r="J23" s="76">
        <f>+F23-H23</f>
        <v>0</v>
      </c>
      <c r="L23"/>
    </row>
    <row r="24" spans="1:12" s="66" customFormat="1" ht="8.25" customHeight="1" x14ac:dyDescent="0.3">
      <c r="A24" s="77"/>
      <c r="B24" s="82"/>
      <c r="C24" s="73"/>
      <c r="D24" s="74"/>
      <c r="E24" s="75"/>
      <c r="F24" s="74"/>
      <c r="G24" s="75"/>
      <c r="H24" s="74"/>
      <c r="I24" s="75"/>
      <c r="J24" s="76"/>
      <c r="L24"/>
    </row>
    <row r="25" spans="1:12" s="66" customFormat="1" x14ac:dyDescent="0.3">
      <c r="A25" s="77">
        <v>4000</v>
      </c>
      <c r="B25" s="82" t="s">
        <v>98</v>
      </c>
      <c r="C25" s="78" t="s">
        <v>92</v>
      </c>
      <c r="D25" s="79">
        <f>SUM(D27:D30)</f>
        <v>7149407.0300000003</v>
      </c>
      <c r="E25" s="80" t="s">
        <v>92</v>
      </c>
      <c r="F25" s="79">
        <f>SUM(F27:F30)</f>
        <v>7149407.0300000003</v>
      </c>
      <c r="G25" s="80" t="s">
        <v>92</v>
      </c>
      <c r="H25" s="79">
        <f>SUM(H27:H30)</f>
        <v>7122996.5800000001</v>
      </c>
      <c r="I25" s="80" t="s">
        <v>92</v>
      </c>
      <c r="J25" s="81">
        <f>SUM(J27:J30)</f>
        <v>26410.450000000186</v>
      </c>
      <c r="L25"/>
    </row>
    <row r="26" spans="1:12" s="66" customFormat="1" x14ac:dyDescent="0.3">
      <c r="A26" s="77"/>
      <c r="B26" s="82"/>
      <c r="C26" s="73"/>
      <c r="D26" s="74"/>
      <c r="E26" s="75"/>
      <c r="F26" s="74"/>
      <c r="G26" s="75"/>
      <c r="H26" s="74"/>
      <c r="I26" s="75"/>
      <c r="J26" s="76"/>
      <c r="L26"/>
    </row>
    <row r="27" spans="1:12" s="66" customFormat="1" x14ac:dyDescent="0.3">
      <c r="A27" s="77"/>
      <c r="B27" s="82" t="s">
        <v>93</v>
      </c>
      <c r="C27" s="73"/>
      <c r="D27" s="74">
        <v>4221802.03</v>
      </c>
      <c r="E27" s="75"/>
      <c r="F27" s="74">
        <v>4221802.03</v>
      </c>
      <c r="G27" s="75"/>
      <c r="H27" s="74">
        <v>4221802.03</v>
      </c>
      <c r="I27" s="75"/>
      <c r="J27" s="76">
        <f>+F27-H27</f>
        <v>0</v>
      </c>
      <c r="L27"/>
    </row>
    <row r="28" spans="1:12" s="66" customFormat="1" x14ac:dyDescent="0.3">
      <c r="A28" s="77"/>
      <c r="B28" s="82" t="s">
        <v>94</v>
      </c>
      <c r="C28" s="73"/>
      <c r="D28" s="74">
        <v>2927605</v>
      </c>
      <c r="E28" s="75"/>
      <c r="F28" s="74">
        <v>2927605</v>
      </c>
      <c r="G28" s="75"/>
      <c r="H28" s="74">
        <v>2901194.55</v>
      </c>
      <c r="I28" s="75"/>
      <c r="J28" s="76">
        <f>+F28-H28</f>
        <v>26410.450000000186</v>
      </c>
      <c r="L28"/>
    </row>
    <row r="29" spans="1:12" s="66" customFormat="1" x14ac:dyDescent="0.3">
      <c r="A29" s="77"/>
      <c r="B29" s="82" t="s">
        <v>95</v>
      </c>
      <c r="C29" s="73"/>
      <c r="D29" s="74">
        <v>0</v>
      </c>
      <c r="E29" s="75"/>
      <c r="F29" s="74">
        <v>0</v>
      </c>
      <c r="G29" s="75"/>
      <c r="H29" s="74">
        <v>0</v>
      </c>
      <c r="I29" s="75"/>
      <c r="J29" s="76">
        <f>+F29-H29</f>
        <v>0</v>
      </c>
      <c r="L29"/>
    </row>
    <row r="30" spans="1:12" s="66" customFormat="1" x14ac:dyDescent="0.3">
      <c r="A30" s="77"/>
      <c r="B30" s="82" t="s">
        <v>96</v>
      </c>
      <c r="C30" s="73"/>
      <c r="D30" s="74">
        <v>0</v>
      </c>
      <c r="E30" s="75"/>
      <c r="F30" s="74">
        <v>0</v>
      </c>
      <c r="G30" s="75"/>
      <c r="H30" s="74">
        <v>0</v>
      </c>
      <c r="I30" s="75"/>
      <c r="J30" s="76">
        <f>+F30-H30</f>
        <v>0</v>
      </c>
      <c r="L30"/>
    </row>
    <row r="31" spans="1:12" s="66" customFormat="1" ht="7.5" customHeight="1" x14ac:dyDescent="0.3">
      <c r="A31" s="77"/>
      <c r="B31" s="82"/>
      <c r="C31" s="73"/>
      <c r="D31" s="74"/>
      <c r="E31" s="75"/>
      <c r="F31" s="74"/>
      <c r="G31" s="75"/>
      <c r="H31" s="74"/>
      <c r="I31" s="75"/>
      <c r="J31" s="76"/>
      <c r="L31"/>
    </row>
    <row r="32" spans="1:12" s="66" customFormat="1" x14ac:dyDescent="0.3">
      <c r="A32" s="77">
        <v>7000</v>
      </c>
      <c r="B32" s="82" t="s">
        <v>99</v>
      </c>
      <c r="C32" s="78" t="s">
        <v>92</v>
      </c>
      <c r="D32" s="79">
        <f>SUM(D34:D37)</f>
        <v>3790922.18</v>
      </c>
      <c r="E32" s="80" t="s">
        <v>92</v>
      </c>
      <c r="F32" s="79">
        <f>SUM(F34:F37)</f>
        <v>3790922.18</v>
      </c>
      <c r="G32" s="80" t="s">
        <v>92</v>
      </c>
      <c r="H32" s="79">
        <f>SUM(H34:H37)</f>
        <v>3747555.18</v>
      </c>
      <c r="I32" s="80" t="s">
        <v>92</v>
      </c>
      <c r="J32" s="81">
        <f>SUM(J34:J37)</f>
        <v>43367</v>
      </c>
      <c r="L32"/>
    </row>
    <row r="33" spans="1:12" s="66" customFormat="1" x14ac:dyDescent="0.3">
      <c r="A33" s="77"/>
      <c r="B33" s="82"/>
      <c r="C33" s="73"/>
      <c r="D33" s="74"/>
      <c r="E33" s="75"/>
      <c r="F33" s="74"/>
      <c r="G33" s="75"/>
      <c r="H33" s="74"/>
      <c r="I33" s="75"/>
      <c r="J33" s="76"/>
      <c r="L33"/>
    </row>
    <row r="34" spans="1:12" s="66" customFormat="1" x14ac:dyDescent="0.3">
      <c r="A34" s="77"/>
      <c r="B34" s="82" t="s">
        <v>93</v>
      </c>
      <c r="C34" s="73"/>
      <c r="D34" s="74">
        <v>919872.18</v>
      </c>
      <c r="E34" s="75"/>
      <c r="F34" s="74">
        <v>919872.18</v>
      </c>
      <c r="G34" s="75"/>
      <c r="H34" s="74">
        <v>919872.18</v>
      </c>
      <c r="I34" s="75"/>
      <c r="J34" s="76">
        <f>+F34-H34</f>
        <v>0</v>
      </c>
      <c r="L34"/>
    </row>
    <row r="35" spans="1:12" s="66" customFormat="1" x14ac:dyDescent="0.3">
      <c r="A35" s="77"/>
      <c r="B35" s="82" t="s">
        <v>94</v>
      </c>
      <c r="C35" s="73"/>
      <c r="D35" s="74">
        <v>2871050</v>
      </c>
      <c r="E35" s="75"/>
      <c r="F35" s="74">
        <v>2871050</v>
      </c>
      <c r="G35" s="75"/>
      <c r="H35" s="74">
        <v>2827683</v>
      </c>
      <c r="I35" s="75"/>
      <c r="J35" s="76">
        <f>+F35-H35</f>
        <v>43367</v>
      </c>
      <c r="L35"/>
    </row>
    <row r="36" spans="1:12" s="66" customFormat="1" x14ac:dyDescent="0.3">
      <c r="A36" s="77"/>
      <c r="B36" s="82" t="s">
        <v>95</v>
      </c>
      <c r="C36" s="73"/>
      <c r="D36" s="74">
        <v>0</v>
      </c>
      <c r="E36" s="75"/>
      <c r="F36" s="74">
        <v>0</v>
      </c>
      <c r="G36" s="75"/>
      <c r="H36" s="74">
        <v>0</v>
      </c>
      <c r="I36" s="75"/>
      <c r="J36" s="76">
        <f>+F36-H36</f>
        <v>0</v>
      </c>
      <c r="L36"/>
    </row>
    <row r="37" spans="1:12" s="66" customFormat="1" x14ac:dyDescent="0.3">
      <c r="A37" s="77"/>
      <c r="B37" s="82" t="s">
        <v>96</v>
      </c>
      <c r="C37" s="73"/>
      <c r="D37" s="74">
        <v>0</v>
      </c>
      <c r="E37" s="75"/>
      <c r="F37" s="74">
        <v>0</v>
      </c>
      <c r="G37" s="75"/>
      <c r="H37" s="74">
        <v>0</v>
      </c>
      <c r="I37" s="75"/>
      <c r="J37" s="76">
        <f>+F37-H37</f>
        <v>0</v>
      </c>
      <c r="L37"/>
    </row>
    <row r="38" spans="1:12" s="66" customFormat="1" ht="9" customHeight="1" x14ac:dyDescent="0.3">
      <c r="A38" s="77"/>
      <c r="B38" s="82"/>
      <c r="C38" s="73"/>
      <c r="D38" s="74"/>
      <c r="E38" s="75"/>
      <c r="F38" s="74"/>
      <c r="G38" s="75"/>
      <c r="H38" s="74"/>
      <c r="I38" s="75"/>
      <c r="J38" s="76"/>
      <c r="L38"/>
    </row>
    <row r="39" spans="1:12" s="66" customFormat="1" x14ac:dyDescent="0.3">
      <c r="A39" s="77">
        <v>8000</v>
      </c>
      <c r="B39" s="82" t="s">
        <v>100</v>
      </c>
      <c r="C39" s="78" t="s">
        <v>92</v>
      </c>
      <c r="D39" s="79">
        <f>SUM(D41:D44)</f>
        <v>8100804.5700000003</v>
      </c>
      <c r="E39" s="80" t="s">
        <v>92</v>
      </c>
      <c r="F39" s="79">
        <f>SUM(F41:F44)</f>
        <v>8100804.5700000003</v>
      </c>
      <c r="G39" s="80" t="s">
        <v>92</v>
      </c>
      <c r="H39" s="79">
        <f>SUM(H41:H44)</f>
        <v>8046513.3799999999</v>
      </c>
      <c r="I39" s="80" t="s">
        <v>92</v>
      </c>
      <c r="J39" s="81">
        <f>SUM(J41:J44)</f>
        <v>54291.19000000041</v>
      </c>
      <c r="L39"/>
    </row>
    <row r="40" spans="1:12" s="66" customFormat="1" x14ac:dyDescent="0.3">
      <c r="A40" s="77"/>
      <c r="B40" s="82"/>
      <c r="C40" s="73"/>
      <c r="D40" s="74"/>
      <c r="E40" s="75"/>
      <c r="F40" s="74"/>
      <c r="G40" s="75"/>
      <c r="H40" s="74"/>
      <c r="I40" s="75"/>
      <c r="J40" s="76"/>
      <c r="L40"/>
    </row>
    <row r="41" spans="1:12" s="66" customFormat="1" x14ac:dyDescent="0.3">
      <c r="A41" s="77"/>
      <c r="B41" s="82" t="s">
        <v>93</v>
      </c>
      <c r="C41" s="73"/>
      <c r="D41" s="74">
        <v>6912291.4500000002</v>
      </c>
      <c r="E41" s="75"/>
      <c r="F41" s="74">
        <v>6912291.4500000002</v>
      </c>
      <c r="G41" s="75"/>
      <c r="H41" s="74">
        <v>6912289.1299999999</v>
      </c>
      <c r="I41" s="75"/>
      <c r="J41" s="76">
        <f>+F41-H41</f>
        <v>2.3200000002980232</v>
      </c>
      <c r="L41"/>
    </row>
    <row r="42" spans="1:12" s="66" customFormat="1" x14ac:dyDescent="0.3">
      <c r="A42" s="77"/>
      <c r="B42" s="82" t="s">
        <v>94</v>
      </c>
      <c r="C42" s="73"/>
      <c r="D42" s="74">
        <v>1188513.1200000001</v>
      </c>
      <c r="E42" s="75"/>
      <c r="F42" s="74">
        <v>1188513.1200000001</v>
      </c>
      <c r="G42" s="75"/>
      <c r="H42" s="74">
        <v>1134224.25</v>
      </c>
      <c r="I42" s="75"/>
      <c r="J42" s="76">
        <f>+F42-H42</f>
        <v>54288.870000000112</v>
      </c>
      <c r="L42"/>
    </row>
    <row r="43" spans="1:12" s="66" customFormat="1" x14ac:dyDescent="0.3">
      <c r="A43" s="77"/>
      <c r="B43" s="82" t="s">
        <v>95</v>
      </c>
      <c r="C43" s="73"/>
      <c r="D43" s="74">
        <v>0</v>
      </c>
      <c r="E43" s="75"/>
      <c r="F43" s="74">
        <v>0</v>
      </c>
      <c r="G43" s="75"/>
      <c r="H43" s="74">
        <v>0</v>
      </c>
      <c r="I43" s="75"/>
      <c r="J43" s="76">
        <f>+F43-H43</f>
        <v>0</v>
      </c>
      <c r="L43"/>
    </row>
    <row r="44" spans="1:12" s="66" customFormat="1" x14ac:dyDescent="0.3">
      <c r="A44" s="77"/>
      <c r="B44" s="82" t="s">
        <v>96</v>
      </c>
      <c r="C44" s="73"/>
      <c r="D44" s="74">
        <v>0</v>
      </c>
      <c r="E44" s="75"/>
      <c r="F44" s="74">
        <v>0</v>
      </c>
      <c r="G44" s="75"/>
      <c r="H44" s="74">
        <v>0</v>
      </c>
      <c r="I44" s="75"/>
      <c r="J44" s="76">
        <f>+F44-H44</f>
        <v>0</v>
      </c>
      <c r="L44"/>
    </row>
    <row r="45" spans="1:12" s="66" customFormat="1" ht="8.25" customHeight="1" x14ac:dyDescent="0.3">
      <c r="A45" s="77"/>
      <c r="B45" s="82"/>
      <c r="C45" s="73"/>
      <c r="D45" s="74"/>
      <c r="E45" s="75"/>
      <c r="F45" s="74"/>
      <c r="G45" s="75"/>
      <c r="H45" s="74"/>
      <c r="I45" s="75"/>
      <c r="J45" s="76"/>
      <c r="L45"/>
    </row>
    <row r="46" spans="1:12" s="66" customFormat="1" x14ac:dyDescent="0.3">
      <c r="A46" s="77">
        <v>9000</v>
      </c>
      <c r="B46" s="82" t="s">
        <v>101</v>
      </c>
      <c r="C46" s="78" t="s">
        <v>92</v>
      </c>
      <c r="D46" s="79">
        <f>SUM(D48:D51)</f>
        <v>25001518.75</v>
      </c>
      <c r="E46" s="80" t="s">
        <v>92</v>
      </c>
      <c r="F46" s="79">
        <f>SUM(F48:F51)</f>
        <v>25001518.75</v>
      </c>
      <c r="G46" s="80" t="s">
        <v>92</v>
      </c>
      <c r="H46" s="79">
        <f>SUM(H48:H51)</f>
        <v>21059793.100000001</v>
      </c>
      <c r="I46" s="80" t="s">
        <v>92</v>
      </c>
      <c r="J46" s="81">
        <f>SUM(J48:J51)</f>
        <v>3941725.649999999</v>
      </c>
      <c r="L46"/>
    </row>
    <row r="47" spans="1:12" s="66" customFormat="1" x14ac:dyDescent="0.3">
      <c r="A47" s="77"/>
      <c r="B47" s="82"/>
      <c r="C47" s="73"/>
      <c r="D47" s="74"/>
      <c r="E47" s="75"/>
      <c r="F47" s="74"/>
      <c r="G47" s="75"/>
      <c r="H47" s="74"/>
      <c r="I47" s="75"/>
      <c r="J47" s="76"/>
      <c r="L47"/>
    </row>
    <row r="48" spans="1:12" s="66" customFormat="1" x14ac:dyDescent="0.3">
      <c r="A48" s="77"/>
      <c r="B48" s="82" t="s">
        <v>93</v>
      </c>
      <c r="C48" s="73"/>
      <c r="D48" s="74">
        <v>0</v>
      </c>
      <c r="E48" s="75"/>
      <c r="F48" s="74">
        <v>0</v>
      </c>
      <c r="G48" s="75"/>
      <c r="H48" s="74">
        <v>0</v>
      </c>
      <c r="I48" s="75"/>
      <c r="J48" s="76">
        <f>+F48-H48</f>
        <v>0</v>
      </c>
      <c r="L48"/>
    </row>
    <row r="49" spans="1:12" s="66" customFormat="1" x14ac:dyDescent="0.3">
      <c r="A49" s="77"/>
      <c r="B49" s="82" t="s">
        <v>94</v>
      </c>
      <c r="C49" s="73"/>
      <c r="D49" s="74">
        <v>12291718.470000001</v>
      </c>
      <c r="E49" s="75"/>
      <c r="F49" s="74">
        <f>12733776.24-3592057.77+3150000</f>
        <v>12291718.470000001</v>
      </c>
      <c r="G49" s="75"/>
      <c r="H49" s="74">
        <f>12468124.01-3592057.77+1193719.18</f>
        <v>10069785.42</v>
      </c>
      <c r="I49" s="75"/>
      <c r="J49" s="76">
        <f>+F49-H49</f>
        <v>2221933.0500000007</v>
      </c>
      <c r="L49"/>
    </row>
    <row r="50" spans="1:12" s="66" customFormat="1" x14ac:dyDescent="0.3">
      <c r="A50" s="77"/>
      <c r="B50" s="82" t="s">
        <v>95</v>
      </c>
      <c r="C50" s="73"/>
      <c r="D50" s="74">
        <f>12104800.28-3592057.77</f>
        <v>8512742.5099999998</v>
      </c>
      <c r="E50" s="75"/>
      <c r="F50" s="74">
        <f>12104800.28-3592057.77</f>
        <v>8512742.5099999998</v>
      </c>
      <c r="G50" s="75"/>
      <c r="H50" s="74">
        <f>10454163.06-3592057.77</f>
        <v>6862105.290000001</v>
      </c>
      <c r="I50" s="75"/>
      <c r="J50" s="76">
        <f>+F50-H50</f>
        <v>1650637.2199999988</v>
      </c>
      <c r="L50" s="83"/>
    </row>
    <row r="51" spans="1:12" s="66" customFormat="1" x14ac:dyDescent="0.3">
      <c r="A51" s="77"/>
      <c r="B51" s="82" t="s">
        <v>96</v>
      </c>
      <c r="C51" s="73"/>
      <c r="D51" s="74">
        <f>3592057.77+605000</f>
        <v>4197057.7699999996</v>
      </c>
      <c r="E51" s="75"/>
      <c r="F51" s="74">
        <f>3592057.77+605000</f>
        <v>4197057.7699999996</v>
      </c>
      <c r="G51" s="75"/>
      <c r="H51" s="74">
        <f>3592057.77+535844.62</f>
        <v>4127902.39</v>
      </c>
      <c r="I51" s="75"/>
      <c r="J51" s="76">
        <f>+F51-H51</f>
        <v>69155.379999999423</v>
      </c>
      <c r="L51"/>
    </row>
    <row r="52" spans="1:12" s="66" customFormat="1" ht="15" thickBot="1" x14ac:dyDescent="0.35">
      <c r="A52" s="84"/>
      <c r="B52" s="85"/>
      <c r="C52" s="86"/>
      <c r="D52" s="87"/>
      <c r="E52" s="88"/>
      <c r="F52" s="87"/>
      <c r="G52" s="88"/>
      <c r="H52" s="87"/>
      <c r="I52" s="88"/>
      <c r="J52" s="89"/>
      <c r="L52"/>
    </row>
    <row r="53" spans="1:12" ht="15.6" x14ac:dyDescent="0.3">
      <c r="A53" s="60"/>
      <c r="B53" s="1"/>
      <c r="C53" s="1"/>
      <c r="D53" s="65"/>
      <c r="E53" s="70"/>
      <c r="F53" s="65"/>
      <c r="G53" s="70"/>
      <c r="H53" s="65"/>
      <c r="I53" s="70"/>
      <c r="J53" s="65"/>
    </row>
    <row r="54" spans="1:12" ht="15.6" x14ac:dyDescent="0.3">
      <c r="A54" s="60"/>
      <c r="B54" s="1"/>
      <c r="C54" s="1"/>
      <c r="D54" s="65"/>
      <c r="E54" s="70"/>
      <c r="F54" s="65"/>
      <c r="G54" s="70"/>
      <c r="H54" s="65"/>
      <c r="I54" s="70"/>
      <c r="J54" s="65"/>
    </row>
    <row r="55" spans="1:12" ht="15.6" x14ac:dyDescent="0.3">
      <c r="A55" s="60"/>
      <c r="B55" s="1"/>
      <c r="C55" s="1"/>
      <c r="D55" s="65"/>
      <c r="E55" s="70"/>
      <c r="F55" s="65"/>
      <c r="G55" s="70"/>
      <c r="H55" s="65"/>
      <c r="I55" s="70"/>
      <c r="J55" s="65"/>
    </row>
    <row r="56" spans="1:12" ht="15.6" x14ac:dyDescent="0.3">
      <c r="A56" s="60"/>
      <c r="B56" s="1"/>
      <c r="C56" s="1"/>
      <c r="D56" s="65"/>
      <c r="E56" s="70"/>
      <c r="F56" s="65"/>
      <c r="G56" s="70"/>
      <c r="H56" s="65"/>
      <c r="I56" s="70"/>
      <c r="J56" s="65"/>
    </row>
    <row r="57" spans="1:12" ht="15.6" x14ac:dyDescent="0.3">
      <c r="A57" s="60"/>
      <c r="B57" s="1"/>
      <c r="C57" s="1"/>
      <c r="D57" s="65"/>
      <c r="E57" s="70"/>
      <c r="F57" s="65"/>
      <c r="G57" s="70"/>
      <c r="H57" s="65"/>
      <c r="I57" s="70"/>
      <c r="J57" s="65"/>
    </row>
    <row r="58" spans="1:12" ht="15.6" x14ac:dyDescent="0.3">
      <c r="A58" s="60"/>
      <c r="B58" s="1"/>
      <c r="C58" s="1"/>
      <c r="D58" s="65"/>
      <c r="E58" s="70"/>
      <c r="F58" s="65"/>
      <c r="G58" s="70"/>
      <c r="H58" s="65"/>
      <c r="I58" s="70"/>
      <c r="J58" s="65"/>
    </row>
    <row r="59" spans="1:12" ht="15.6" x14ac:dyDescent="0.3">
      <c r="A59" s="60"/>
      <c r="B59" s="1"/>
      <c r="C59" s="1"/>
      <c r="D59" s="65"/>
      <c r="E59" s="70"/>
      <c r="F59" s="65"/>
      <c r="G59" s="70"/>
      <c r="H59" s="65"/>
      <c r="I59" s="70"/>
      <c r="J59" s="65"/>
    </row>
    <row r="60" spans="1:12" ht="15.6" x14ac:dyDescent="0.3">
      <c r="A60" s="60"/>
      <c r="B60" s="1"/>
      <c r="C60" s="1"/>
      <c r="D60" s="65"/>
      <c r="E60" s="70"/>
      <c r="F60" s="65"/>
      <c r="G60" s="70"/>
      <c r="H60" s="65"/>
      <c r="I60" s="70"/>
      <c r="J60" s="65"/>
    </row>
  </sheetData>
  <sheetProtection algorithmName="SHA-512" hashValue="T3jebNPzWqoLJX52ssVkhyjIs/kx1Z8/bbJ/imCqpNgwSWI/GqruBSOxh6HACaYs7TFhqu0DWWQZAf9WZR6/Wg==" saltValue="6r1Airtpft9WOD+BFa3lOA==" spinCount="100000" sheet="1" objects="1" scenarios="1" selectLockedCells="1" selectUnlockedCells="1"/>
  <mergeCells count="11">
    <mergeCell ref="I8:J9"/>
    <mergeCell ref="A2:J2"/>
    <mergeCell ref="A3:J3"/>
    <mergeCell ref="A4:J4"/>
    <mergeCell ref="A5:J5"/>
    <mergeCell ref="A6:J6"/>
    <mergeCell ref="A8:A9"/>
    <mergeCell ref="B8:B9"/>
    <mergeCell ref="C8:D9"/>
    <mergeCell ref="E8:F9"/>
    <mergeCell ref="G8:H9"/>
  </mergeCells>
  <pageMargins left="0.7" right="0.45" top="0.5" bottom="0.5" header="0.3" footer="0.3"/>
  <pageSetup scale="90" orientation="portrait" horizontalDpi="4294967293" verticalDpi="4294967293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zoomScaleNormal="100" zoomScaleSheetLayoutView="100" workbookViewId="0"/>
  </sheetViews>
  <sheetFormatPr defaultRowHeight="14.4" x14ac:dyDescent="0.3"/>
  <cols>
    <col min="1" max="1" width="4.33203125" style="62" customWidth="1"/>
    <col min="2" max="2" width="42.5546875" customWidth="1"/>
    <col min="3" max="3" width="2.33203125" customWidth="1"/>
    <col min="4" max="4" width="13" style="63" customWidth="1"/>
    <col min="5" max="5" width="2" style="64" customWidth="1"/>
    <col min="6" max="6" width="13.6640625" style="63" customWidth="1"/>
    <col min="7" max="7" width="1.6640625" style="64" customWidth="1"/>
    <col min="8" max="8" width="12.88671875" style="63" customWidth="1"/>
    <col min="9" max="9" width="2.109375" style="64" customWidth="1"/>
    <col min="10" max="10" width="11.44140625" style="63" customWidth="1"/>
    <col min="11" max="11" width="20.5546875" style="66" bestFit="1" customWidth="1"/>
  </cols>
  <sheetData>
    <row r="1" spans="1:12" ht="15.6" x14ac:dyDescent="0.3">
      <c r="J1" s="65" t="s">
        <v>102</v>
      </c>
    </row>
    <row r="2" spans="1:12" s="69" customFormat="1" ht="15.6" x14ac:dyDescent="0.3">
      <c r="A2" s="200" t="s">
        <v>79</v>
      </c>
      <c r="B2" s="200"/>
      <c r="C2" s="200"/>
      <c r="D2" s="200"/>
      <c r="E2" s="200"/>
      <c r="F2" s="200"/>
      <c r="G2" s="200"/>
      <c r="H2" s="200"/>
      <c r="I2" s="200"/>
      <c r="J2" s="200"/>
      <c r="K2" s="68"/>
    </row>
    <row r="3" spans="1:12" s="69" customFormat="1" ht="15.6" x14ac:dyDescent="0.3">
      <c r="A3" s="200" t="s">
        <v>80</v>
      </c>
      <c r="B3" s="200"/>
      <c r="C3" s="200"/>
      <c r="D3" s="200"/>
      <c r="E3" s="200"/>
      <c r="F3" s="200"/>
      <c r="G3" s="200"/>
      <c r="H3" s="200"/>
      <c r="I3" s="200"/>
      <c r="J3" s="200"/>
      <c r="K3" s="68"/>
    </row>
    <row r="4" spans="1:12" ht="15.6" x14ac:dyDescent="0.3">
      <c r="A4" s="201" t="s">
        <v>103</v>
      </c>
      <c r="B4" s="201"/>
      <c r="C4" s="201"/>
      <c r="D4" s="201"/>
      <c r="E4" s="201"/>
      <c r="F4" s="201"/>
      <c r="G4" s="201"/>
      <c r="H4" s="201"/>
      <c r="I4" s="201"/>
      <c r="J4" s="201"/>
    </row>
    <row r="5" spans="1:12" ht="15.6" x14ac:dyDescent="0.3">
      <c r="A5" s="201" t="s">
        <v>104</v>
      </c>
      <c r="B5" s="201"/>
      <c r="C5" s="201"/>
      <c r="D5" s="201"/>
      <c r="E5" s="201"/>
      <c r="F5" s="201"/>
      <c r="G5" s="201"/>
      <c r="H5" s="201"/>
      <c r="I5" s="201"/>
      <c r="J5" s="201"/>
    </row>
    <row r="6" spans="1:12" ht="15.6" x14ac:dyDescent="0.3">
      <c r="A6" s="201" t="s">
        <v>30</v>
      </c>
      <c r="B6" s="201"/>
      <c r="C6" s="201"/>
      <c r="D6" s="201"/>
      <c r="E6" s="201"/>
      <c r="F6" s="201"/>
      <c r="G6" s="201"/>
      <c r="H6" s="201"/>
      <c r="I6" s="201"/>
      <c r="J6" s="201"/>
    </row>
    <row r="7" spans="1:12" ht="16.2" thickBot="1" x14ac:dyDescent="0.35">
      <c r="A7" s="60"/>
      <c r="B7" s="1"/>
      <c r="C7" s="1"/>
      <c r="D7" s="65"/>
      <c r="E7" s="70"/>
      <c r="F7" s="65"/>
      <c r="G7" s="70"/>
      <c r="H7" s="65"/>
      <c r="I7" s="70"/>
      <c r="J7" s="65"/>
    </row>
    <row r="8" spans="1:12" s="66" customFormat="1" x14ac:dyDescent="0.3">
      <c r="A8" s="192" t="s">
        <v>83</v>
      </c>
      <c r="B8" s="194" t="s">
        <v>84</v>
      </c>
      <c r="C8" s="188" t="s">
        <v>85</v>
      </c>
      <c r="D8" s="189"/>
      <c r="E8" s="196" t="s">
        <v>86</v>
      </c>
      <c r="F8" s="197"/>
      <c r="G8" s="196" t="s">
        <v>87</v>
      </c>
      <c r="H8" s="197"/>
      <c r="I8" s="180" t="s">
        <v>88</v>
      </c>
      <c r="J8" s="181"/>
      <c r="L8"/>
    </row>
    <row r="9" spans="1:12" s="66" customFormat="1" x14ac:dyDescent="0.3">
      <c r="A9" s="193"/>
      <c r="B9" s="195"/>
      <c r="C9" s="190"/>
      <c r="D9" s="191"/>
      <c r="E9" s="198"/>
      <c r="F9" s="199"/>
      <c r="G9" s="198"/>
      <c r="H9" s="199"/>
      <c r="I9" s="182"/>
      <c r="J9" s="183"/>
      <c r="L9"/>
    </row>
    <row r="10" spans="1:12" s="66" customFormat="1" ht="15.6" x14ac:dyDescent="0.3">
      <c r="A10" s="90" t="s">
        <v>105</v>
      </c>
      <c r="B10" s="91" t="s">
        <v>106</v>
      </c>
      <c r="C10" s="92"/>
      <c r="D10" s="93"/>
      <c r="E10" s="94"/>
      <c r="F10" s="93"/>
      <c r="G10" s="94"/>
      <c r="H10" s="93"/>
      <c r="I10" s="94"/>
      <c r="J10" s="95"/>
      <c r="L10"/>
    </row>
    <row r="11" spans="1:12" s="66" customFormat="1" x14ac:dyDescent="0.3">
      <c r="A11" s="96"/>
      <c r="B11" s="91" t="s">
        <v>107</v>
      </c>
      <c r="C11" s="97" t="s">
        <v>92</v>
      </c>
      <c r="D11" s="98">
        <f>SUM(D12:D13)</f>
        <v>4339064.59</v>
      </c>
      <c r="E11" s="99" t="s">
        <v>92</v>
      </c>
      <c r="F11" s="98">
        <f>SUM(F12:F13)</f>
        <v>4339064.59</v>
      </c>
      <c r="G11" s="99" t="s">
        <v>92</v>
      </c>
      <c r="H11" s="98">
        <f>SUM(H12:H13)</f>
        <v>3769605.1</v>
      </c>
      <c r="I11" s="99" t="s">
        <v>92</v>
      </c>
      <c r="J11" s="100">
        <f>SUM(J12:J13)</f>
        <v>569459.48999999987</v>
      </c>
      <c r="L11"/>
    </row>
    <row r="12" spans="1:12" x14ac:dyDescent="0.3">
      <c r="A12" s="96"/>
      <c r="B12" s="101" t="s">
        <v>94</v>
      </c>
      <c r="C12" s="102"/>
      <c r="D12" s="103">
        <f>+D15+D18+D21</f>
        <v>655978.96</v>
      </c>
      <c r="E12" s="104"/>
      <c r="F12" s="103">
        <f>+F15+F18+F21</f>
        <v>655978.96</v>
      </c>
      <c r="G12" s="104"/>
      <c r="H12" s="103">
        <f>+H15+H18+H21</f>
        <v>496219.6</v>
      </c>
      <c r="I12" s="104"/>
      <c r="J12" s="105">
        <f>+J15+J18+J21</f>
        <v>159759.35999999999</v>
      </c>
    </row>
    <row r="13" spans="1:12" x14ac:dyDescent="0.3">
      <c r="A13" s="96"/>
      <c r="B13" s="101" t="s">
        <v>95</v>
      </c>
      <c r="C13" s="102"/>
      <c r="D13" s="103">
        <f>+D16+D19+D22</f>
        <v>3683085.63</v>
      </c>
      <c r="E13" s="104"/>
      <c r="F13" s="103">
        <f>+F16+F19+F22</f>
        <v>3683085.63</v>
      </c>
      <c r="G13" s="104"/>
      <c r="H13" s="103">
        <f>+H16+H19+H22</f>
        <v>3273385.5</v>
      </c>
      <c r="I13" s="104"/>
      <c r="J13" s="105">
        <f>+J16+J19+J22</f>
        <v>409700.12999999989</v>
      </c>
    </row>
    <row r="14" spans="1:12" x14ac:dyDescent="0.3">
      <c r="A14" s="96">
        <v>1000</v>
      </c>
      <c r="B14" s="101" t="s">
        <v>97</v>
      </c>
      <c r="C14" s="97" t="s">
        <v>92</v>
      </c>
      <c r="D14" s="98">
        <f>SUM(D15:D16)</f>
        <v>480054.98</v>
      </c>
      <c r="E14" s="99" t="s">
        <v>92</v>
      </c>
      <c r="F14" s="98">
        <f>SUM(F15:F16)</f>
        <v>480054.98</v>
      </c>
      <c r="G14" s="99" t="s">
        <v>92</v>
      </c>
      <c r="H14" s="98">
        <f>SUM(H15:H16)</f>
        <v>76819</v>
      </c>
      <c r="I14" s="99" t="s">
        <v>92</v>
      </c>
      <c r="J14" s="100">
        <f>SUM(J15:J16)</f>
        <v>403235.98</v>
      </c>
    </row>
    <row r="15" spans="1:12" x14ac:dyDescent="0.3">
      <c r="A15" s="96"/>
      <c r="B15" s="101" t="s">
        <v>94</v>
      </c>
      <c r="C15" s="102"/>
      <c r="D15" s="103">
        <v>0</v>
      </c>
      <c r="E15" s="104"/>
      <c r="F15" s="103">
        <v>0</v>
      </c>
      <c r="G15" s="104"/>
      <c r="H15" s="103">
        <v>0</v>
      </c>
      <c r="I15" s="104"/>
      <c r="J15" s="105">
        <f t="shared" ref="J15:J16" si="0">+F15-H15</f>
        <v>0</v>
      </c>
    </row>
    <row r="16" spans="1:12" x14ac:dyDescent="0.3">
      <c r="A16" s="96"/>
      <c r="B16" s="101" t="s">
        <v>95</v>
      </c>
      <c r="C16" s="106"/>
      <c r="D16" s="103">
        <v>480054.98</v>
      </c>
      <c r="E16" s="107"/>
      <c r="F16" s="103">
        <v>480054.98</v>
      </c>
      <c r="G16" s="107"/>
      <c r="H16" s="103">
        <v>76819</v>
      </c>
      <c r="I16" s="107"/>
      <c r="J16" s="105">
        <f t="shared" si="0"/>
        <v>403235.98</v>
      </c>
    </row>
    <row r="17" spans="1:11" x14ac:dyDescent="0.3">
      <c r="A17" s="96">
        <v>8000</v>
      </c>
      <c r="B17" s="101" t="s">
        <v>100</v>
      </c>
      <c r="C17" s="97" t="s">
        <v>92</v>
      </c>
      <c r="D17" s="98">
        <f>SUM(D18:D19)</f>
        <v>0</v>
      </c>
      <c r="E17" s="99" t="s">
        <v>92</v>
      </c>
      <c r="F17" s="98">
        <f>SUM(F18:F19)</f>
        <v>0</v>
      </c>
      <c r="G17" s="99" t="s">
        <v>92</v>
      </c>
      <c r="H17" s="98">
        <f>SUM(H18:H19)</f>
        <v>0</v>
      </c>
      <c r="I17" s="99" t="s">
        <v>92</v>
      </c>
      <c r="J17" s="100">
        <f>SUM(J18:J19)</f>
        <v>0</v>
      </c>
    </row>
    <row r="18" spans="1:11" x14ac:dyDescent="0.3">
      <c r="A18" s="96"/>
      <c r="B18" s="101" t="s">
        <v>94</v>
      </c>
      <c r="C18" s="102"/>
      <c r="D18" s="103">
        <v>0</v>
      </c>
      <c r="E18" s="104"/>
      <c r="F18" s="103">
        <v>0</v>
      </c>
      <c r="G18" s="104"/>
      <c r="H18" s="103">
        <v>0</v>
      </c>
      <c r="I18" s="104"/>
      <c r="J18" s="105">
        <v>0</v>
      </c>
    </row>
    <row r="19" spans="1:11" x14ac:dyDescent="0.3">
      <c r="A19" s="96"/>
      <c r="B19" s="101" t="s">
        <v>95</v>
      </c>
      <c r="C19" s="106"/>
      <c r="D19" s="103">
        <v>0</v>
      </c>
      <c r="E19" s="107"/>
      <c r="F19" s="103">
        <v>0</v>
      </c>
      <c r="G19" s="107"/>
      <c r="H19" s="103">
        <v>0</v>
      </c>
      <c r="I19" s="107"/>
      <c r="J19" s="105">
        <v>0</v>
      </c>
    </row>
    <row r="20" spans="1:11" x14ac:dyDescent="0.3">
      <c r="A20" s="96">
        <v>9000</v>
      </c>
      <c r="B20" s="101" t="s">
        <v>101</v>
      </c>
      <c r="C20" s="97" t="s">
        <v>92</v>
      </c>
      <c r="D20" s="98">
        <f>SUM(D21:D22)</f>
        <v>3859009.61</v>
      </c>
      <c r="E20" s="99" t="s">
        <v>92</v>
      </c>
      <c r="F20" s="98">
        <f>SUM(F21:F22)</f>
        <v>3859009.61</v>
      </c>
      <c r="G20" s="99" t="s">
        <v>92</v>
      </c>
      <c r="H20" s="98">
        <f>SUM(H21:H22)</f>
        <v>3692786.1</v>
      </c>
      <c r="I20" s="99" t="s">
        <v>92</v>
      </c>
      <c r="J20" s="100">
        <f>SUM(J21:J22)</f>
        <v>166223.50999999989</v>
      </c>
    </row>
    <row r="21" spans="1:11" x14ac:dyDescent="0.3">
      <c r="A21" s="96"/>
      <c r="B21" s="101" t="s">
        <v>94</v>
      </c>
      <c r="C21" s="102"/>
      <c r="D21" s="103">
        <f>81821+574157.96</f>
        <v>655978.96</v>
      </c>
      <c r="E21" s="104"/>
      <c r="F21" s="103">
        <f>81821+574157.96</f>
        <v>655978.96</v>
      </c>
      <c r="G21" s="104"/>
      <c r="H21" s="103">
        <f>61140+435079.6</f>
        <v>496219.6</v>
      </c>
      <c r="I21" s="104"/>
      <c r="J21" s="105">
        <f t="shared" ref="J21:J22" si="1">+F21-H21</f>
        <v>159759.35999999999</v>
      </c>
    </row>
    <row r="22" spans="1:11" x14ac:dyDescent="0.3">
      <c r="A22" s="108"/>
      <c r="B22" s="109" t="s">
        <v>95</v>
      </c>
      <c r="C22" s="110"/>
      <c r="D22" s="111">
        <v>3203030.65</v>
      </c>
      <c r="E22" s="112"/>
      <c r="F22" s="111">
        <v>3203030.65</v>
      </c>
      <c r="G22" s="112"/>
      <c r="H22" s="111">
        <v>3196566.5</v>
      </c>
      <c r="I22" s="112"/>
      <c r="J22" s="113">
        <f t="shared" si="1"/>
        <v>6464.1499999999069</v>
      </c>
    </row>
    <row r="23" spans="1:11" ht="15.6" x14ac:dyDescent="0.3">
      <c r="A23" s="60"/>
      <c r="B23" s="1"/>
      <c r="C23" s="1"/>
      <c r="D23" s="65"/>
      <c r="E23" s="70"/>
      <c r="F23" s="65"/>
      <c r="G23" s="70"/>
      <c r="H23" s="65"/>
      <c r="I23" s="70"/>
      <c r="J23" s="65"/>
    </row>
    <row r="24" spans="1:11" x14ac:dyDescent="0.3">
      <c r="A24" s="166" t="s">
        <v>80</v>
      </c>
      <c r="B24" s="166"/>
      <c r="C24" s="166"/>
      <c r="D24" s="166"/>
      <c r="E24" s="166"/>
      <c r="F24" s="166"/>
      <c r="G24" s="166"/>
      <c r="H24" s="166"/>
      <c r="I24" s="166"/>
      <c r="J24" s="166"/>
    </row>
    <row r="25" spans="1:11" ht="15.75" customHeight="1" x14ac:dyDescent="0.3">
      <c r="A25" s="167" t="s">
        <v>81</v>
      </c>
      <c r="B25" s="167"/>
      <c r="C25" s="167"/>
      <c r="D25" s="167"/>
      <c r="E25" s="167"/>
      <c r="F25" s="167"/>
      <c r="G25" s="167"/>
      <c r="H25" s="167"/>
      <c r="I25" s="167"/>
      <c r="J25" s="167"/>
    </row>
    <row r="26" spans="1:11" x14ac:dyDescent="0.3">
      <c r="A26" s="167" t="s">
        <v>108</v>
      </c>
      <c r="B26" s="167"/>
      <c r="C26" s="167"/>
      <c r="D26" s="167"/>
      <c r="E26" s="167"/>
      <c r="F26" s="167"/>
      <c r="G26" s="167"/>
      <c r="H26" s="167"/>
      <c r="I26" s="167"/>
      <c r="J26" s="167"/>
    </row>
    <row r="27" spans="1:11" x14ac:dyDescent="0.3">
      <c r="A27" s="167" t="s">
        <v>30</v>
      </c>
      <c r="B27" s="167"/>
      <c r="C27" s="167"/>
      <c r="D27" s="167"/>
      <c r="E27" s="167"/>
      <c r="F27" s="167"/>
      <c r="G27" s="167"/>
      <c r="H27" s="167"/>
      <c r="I27" s="167"/>
      <c r="J27" s="167"/>
    </row>
    <row r="28" spans="1:11" ht="15" thickBot="1" x14ac:dyDescent="0.35">
      <c r="A28" s="114"/>
      <c r="B28" s="115"/>
      <c r="C28" s="115"/>
      <c r="D28" s="116"/>
      <c r="E28" s="117"/>
      <c r="F28" s="116"/>
      <c r="G28" s="117"/>
      <c r="H28" s="116"/>
      <c r="I28" s="117"/>
      <c r="J28" s="116"/>
    </row>
    <row r="29" spans="1:11" ht="15" customHeight="1" x14ac:dyDescent="0.3">
      <c r="A29" s="184" t="s">
        <v>83</v>
      </c>
      <c r="B29" s="186" t="s">
        <v>84</v>
      </c>
      <c r="C29" s="188" t="s">
        <v>85</v>
      </c>
      <c r="D29" s="189"/>
      <c r="E29" s="176" t="s">
        <v>86</v>
      </c>
      <c r="F29" s="177"/>
      <c r="G29" s="176" t="s">
        <v>87</v>
      </c>
      <c r="H29" s="177"/>
      <c r="I29" s="162" t="s">
        <v>88</v>
      </c>
      <c r="J29" s="163"/>
      <c r="K29" s="118"/>
    </row>
    <row r="30" spans="1:11" ht="21" customHeight="1" x14ac:dyDescent="0.3">
      <c r="A30" s="185"/>
      <c r="B30" s="187"/>
      <c r="C30" s="190"/>
      <c r="D30" s="191"/>
      <c r="E30" s="178"/>
      <c r="F30" s="179"/>
      <c r="G30" s="178"/>
      <c r="H30" s="179"/>
      <c r="I30" s="164"/>
      <c r="J30" s="165"/>
      <c r="K30" s="118"/>
    </row>
    <row r="31" spans="1:11" ht="15.75" customHeight="1" x14ac:dyDescent="0.3">
      <c r="A31" s="119" t="s">
        <v>89</v>
      </c>
      <c r="B31" s="91" t="s">
        <v>90</v>
      </c>
      <c r="C31" s="102"/>
      <c r="D31" s="103"/>
      <c r="E31" s="104"/>
      <c r="F31" s="103"/>
      <c r="G31" s="104"/>
      <c r="H31" s="103"/>
      <c r="I31" s="104"/>
      <c r="J31" s="105"/>
      <c r="K31" s="118"/>
    </row>
    <row r="32" spans="1:11" x14ac:dyDescent="0.3">
      <c r="A32" s="120"/>
      <c r="B32" s="101"/>
      <c r="C32" s="102"/>
      <c r="D32" s="103"/>
      <c r="E32" s="104"/>
      <c r="F32" s="103"/>
      <c r="G32" s="104"/>
      <c r="H32" s="103"/>
      <c r="I32" s="104"/>
      <c r="J32" s="105"/>
      <c r="K32" s="118"/>
    </row>
    <row r="33" spans="1:11" x14ac:dyDescent="0.3">
      <c r="A33" s="120"/>
      <c r="B33" s="91" t="s">
        <v>109</v>
      </c>
      <c r="C33" s="97" t="s">
        <v>92</v>
      </c>
      <c r="D33" s="98">
        <f>SUM(D35:D38)</f>
        <v>2014819.25</v>
      </c>
      <c r="E33" s="99" t="s">
        <v>92</v>
      </c>
      <c r="F33" s="98">
        <f>SUM(F35:F38)</f>
        <v>2014819.25</v>
      </c>
      <c r="G33" s="99" t="s">
        <v>92</v>
      </c>
      <c r="H33" s="98">
        <f>SUM(H35:H38)</f>
        <v>1983149.73</v>
      </c>
      <c r="I33" s="99" t="s">
        <v>92</v>
      </c>
      <c r="J33" s="100">
        <f>SUM(J35:J38)</f>
        <v>31669.51999999996</v>
      </c>
      <c r="K33" s="118"/>
    </row>
    <row r="34" spans="1:11" x14ac:dyDescent="0.3">
      <c r="A34" s="120"/>
      <c r="B34" s="101"/>
      <c r="C34" s="102"/>
      <c r="D34" s="103"/>
      <c r="E34" s="104"/>
      <c r="F34" s="103"/>
      <c r="G34" s="104"/>
      <c r="H34" s="103"/>
      <c r="I34" s="104"/>
      <c r="J34" s="105"/>
      <c r="K34" s="118"/>
    </row>
    <row r="35" spans="1:11" ht="15" customHeight="1" x14ac:dyDescent="0.3">
      <c r="A35" s="120"/>
      <c r="B35" s="101" t="s">
        <v>93</v>
      </c>
      <c r="C35" s="102"/>
      <c r="D35" s="103">
        <f>+D43+D53+D60+D67+D74</f>
        <v>798500</v>
      </c>
      <c r="E35" s="104"/>
      <c r="F35" s="103">
        <f>+F43</f>
        <v>798500</v>
      </c>
      <c r="G35" s="104"/>
      <c r="H35" s="103">
        <f>+H43</f>
        <v>796800</v>
      </c>
      <c r="I35" s="104"/>
      <c r="J35" s="105">
        <f>+J43</f>
        <v>1700</v>
      </c>
      <c r="K35" s="121"/>
    </row>
    <row r="36" spans="1:11" x14ac:dyDescent="0.3">
      <c r="A36" s="120"/>
      <c r="B36" s="101" t="s">
        <v>94</v>
      </c>
      <c r="C36" s="102"/>
      <c r="D36" s="103">
        <f>+D44+D54+D61+D68+D75</f>
        <v>751007.25</v>
      </c>
      <c r="E36" s="104"/>
      <c r="F36" s="103">
        <f>+F44</f>
        <v>751007.25</v>
      </c>
      <c r="G36" s="104"/>
      <c r="H36" s="103">
        <f>+H44</f>
        <v>723530.53</v>
      </c>
      <c r="I36" s="104"/>
      <c r="J36" s="105">
        <f>+J44</f>
        <v>27476.719999999972</v>
      </c>
      <c r="K36" s="122"/>
    </row>
    <row r="37" spans="1:11" x14ac:dyDescent="0.3">
      <c r="A37" s="120"/>
      <c r="B37" s="101" t="s">
        <v>95</v>
      </c>
      <c r="C37" s="102"/>
      <c r="D37" s="103">
        <f>+D45+D55+D62+D69+D76</f>
        <v>465312</v>
      </c>
      <c r="E37" s="104"/>
      <c r="F37" s="103">
        <f>+F45</f>
        <v>465312</v>
      </c>
      <c r="G37" s="104"/>
      <c r="H37" s="103">
        <f>+H45</f>
        <v>462819.2</v>
      </c>
      <c r="I37" s="104"/>
      <c r="J37" s="105">
        <f>+J45</f>
        <v>2492.7999999999884</v>
      </c>
    </row>
    <row r="38" spans="1:11" x14ac:dyDescent="0.3">
      <c r="A38" s="120"/>
      <c r="B38" s="101" t="s">
        <v>96</v>
      </c>
      <c r="C38" s="102"/>
      <c r="D38" s="103">
        <f>+D46+D56+D63+D70+D77</f>
        <v>0</v>
      </c>
      <c r="E38" s="104"/>
      <c r="F38" s="103">
        <f>+F46</f>
        <v>0</v>
      </c>
      <c r="G38" s="104"/>
      <c r="H38" s="103">
        <f>+H46</f>
        <v>0</v>
      </c>
      <c r="I38" s="104"/>
      <c r="J38" s="105">
        <f>+J46</f>
        <v>0</v>
      </c>
    </row>
    <row r="39" spans="1:11" x14ac:dyDescent="0.3">
      <c r="A39" s="120"/>
      <c r="B39" s="101"/>
      <c r="C39" s="102"/>
      <c r="D39" s="103"/>
      <c r="E39" s="104"/>
      <c r="F39" s="103"/>
      <c r="G39" s="104"/>
      <c r="H39" s="103"/>
      <c r="I39" s="104"/>
      <c r="J39" s="105"/>
    </row>
    <row r="40" spans="1:11" x14ac:dyDescent="0.3">
      <c r="A40" s="96">
        <v>3000</v>
      </c>
      <c r="B40" s="101" t="s">
        <v>110</v>
      </c>
      <c r="C40" s="97" t="s">
        <v>92</v>
      </c>
      <c r="D40" s="98">
        <f>SUM(D43:D46)</f>
        <v>2014819.25</v>
      </c>
      <c r="E40" s="99" t="s">
        <v>92</v>
      </c>
      <c r="F40" s="98">
        <f>SUM(F43:F46)</f>
        <v>2014819.25</v>
      </c>
      <c r="G40" s="99" t="s">
        <v>92</v>
      </c>
      <c r="H40" s="98">
        <f>SUM(H43:H46)</f>
        <v>1983149.73</v>
      </c>
      <c r="I40" s="99" t="s">
        <v>92</v>
      </c>
      <c r="J40" s="100">
        <f>SUM(J43:J46)</f>
        <v>31669.51999999996</v>
      </c>
    </row>
    <row r="41" spans="1:11" x14ac:dyDescent="0.3">
      <c r="A41" s="120"/>
      <c r="B41" s="101" t="s">
        <v>111</v>
      </c>
      <c r="C41" s="102"/>
      <c r="D41" s="103"/>
      <c r="E41" s="104"/>
      <c r="F41" s="103"/>
      <c r="G41" s="104"/>
      <c r="H41" s="103"/>
      <c r="I41" s="104"/>
      <c r="J41" s="105"/>
    </row>
    <row r="42" spans="1:11" x14ac:dyDescent="0.3">
      <c r="A42" s="120"/>
      <c r="B42" s="101"/>
      <c r="C42" s="102"/>
      <c r="D42" s="103"/>
      <c r="E42" s="104"/>
      <c r="F42" s="103"/>
      <c r="G42" s="104"/>
      <c r="H42" s="103"/>
      <c r="I42" s="104"/>
      <c r="J42" s="105"/>
    </row>
    <row r="43" spans="1:11" x14ac:dyDescent="0.3">
      <c r="A43" s="120"/>
      <c r="B43" s="101" t="s">
        <v>93</v>
      </c>
      <c r="C43" s="102"/>
      <c r="D43" s="103">
        <v>798500</v>
      </c>
      <c r="E43" s="104"/>
      <c r="F43" s="103">
        <v>798500</v>
      </c>
      <c r="G43" s="104"/>
      <c r="H43" s="103">
        <v>796800</v>
      </c>
      <c r="I43" s="104"/>
      <c r="J43" s="105">
        <f>+F43-H43</f>
        <v>1700</v>
      </c>
    </row>
    <row r="44" spans="1:11" x14ac:dyDescent="0.3">
      <c r="A44" s="120"/>
      <c r="B44" s="101" t="s">
        <v>94</v>
      </c>
      <c r="C44" s="102"/>
      <c r="D44" s="103">
        <v>751007.25</v>
      </c>
      <c r="E44" s="104"/>
      <c r="F44" s="103">
        <v>751007.25</v>
      </c>
      <c r="G44" s="104"/>
      <c r="H44" s="103">
        <v>723530.53</v>
      </c>
      <c r="I44" s="104"/>
      <c r="J44" s="105">
        <f t="shared" ref="J44:J46" si="2">+F44-H44</f>
        <v>27476.719999999972</v>
      </c>
    </row>
    <row r="45" spans="1:11" x14ac:dyDescent="0.3">
      <c r="A45" s="120"/>
      <c r="B45" s="101" t="s">
        <v>95</v>
      </c>
      <c r="C45" s="102"/>
      <c r="D45" s="103">
        <v>465312</v>
      </c>
      <c r="E45" s="104"/>
      <c r="F45" s="103">
        <v>465312</v>
      </c>
      <c r="G45" s="104"/>
      <c r="H45" s="103">
        <v>462819.2</v>
      </c>
      <c r="I45" s="104"/>
      <c r="J45" s="105">
        <f t="shared" si="2"/>
        <v>2492.7999999999884</v>
      </c>
    </row>
    <row r="46" spans="1:11" x14ac:dyDescent="0.3">
      <c r="A46" s="120"/>
      <c r="B46" s="101" t="s">
        <v>96</v>
      </c>
      <c r="C46" s="102"/>
      <c r="D46" s="103">
        <v>0</v>
      </c>
      <c r="E46" s="104"/>
      <c r="F46" s="103">
        <v>0</v>
      </c>
      <c r="G46" s="104"/>
      <c r="H46" s="103">
        <v>0</v>
      </c>
      <c r="I46" s="104"/>
      <c r="J46" s="105">
        <f t="shared" si="2"/>
        <v>0</v>
      </c>
    </row>
    <row r="47" spans="1:11" ht="15" thickBot="1" x14ac:dyDescent="0.35">
      <c r="A47" s="123"/>
      <c r="B47" s="124"/>
      <c r="C47" s="125"/>
      <c r="D47" s="126"/>
      <c r="E47" s="127"/>
      <c r="F47" s="126"/>
      <c r="G47" s="127"/>
      <c r="H47" s="126"/>
      <c r="I47" s="127"/>
      <c r="J47" s="128"/>
    </row>
  </sheetData>
  <sheetProtection algorithmName="SHA-512" hashValue="aR2dEm1FNQF45bxwEsf+uuOGvZrwiN7PXqKnzPnmvR1nSaFCyGp2gSngs8butIN5fkYrTXijrd6rXPY/Pvv9Gw==" saltValue="d5tP6xEpQjfK7UYqm7kQ0w==" spinCount="100000" sheet="1" objects="1" scenarios="1" selectLockedCells="1" selectUnlockedCells="1"/>
  <mergeCells count="21">
    <mergeCell ref="A2:J2"/>
    <mergeCell ref="A3:J3"/>
    <mergeCell ref="A4:J4"/>
    <mergeCell ref="A5:J5"/>
    <mergeCell ref="A6:J6"/>
    <mergeCell ref="I29:J30"/>
    <mergeCell ref="I8:J9"/>
    <mergeCell ref="A24:J24"/>
    <mergeCell ref="A25:J25"/>
    <mergeCell ref="A26:J26"/>
    <mergeCell ref="A27:J27"/>
    <mergeCell ref="A29:A30"/>
    <mergeCell ref="B29:B30"/>
    <mergeCell ref="C29:D30"/>
    <mergeCell ref="E29:F30"/>
    <mergeCell ref="G29:H30"/>
    <mergeCell ref="A8:A9"/>
    <mergeCell ref="B8:B9"/>
    <mergeCell ref="C8:D9"/>
    <mergeCell ref="E8:F9"/>
    <mergeCell ref="G8:H9"/>
  </mergeCells>
  <printOptions horizontalCentered="1"/>
  <pageMargins left="0.7" right="0.7" top="0.75" bottom="0.75" header="0.3" footer="0.3"/>
  <pageSetup scale="85" orientation="portrait" horizontalDpi="4294967293" verticalDpi="4294967293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zoomScaleNormal="100" zoomScaleSheetLayoutView="100" workbookViewId="0">
      <selection sqref="A1:J1"/>
    </sheetView>
  </sheetViews>
  <sheetFormatPr defaultRowHeight="14.4" x14ac:dyDescent="0.3"/>
  <cols>
    <col min="1" max="1" width="5.6640625" style="62" customWidth="1"/>
    <col min="2" max="2" width="43.44140625" customWidth="1"/>
    <col min="3" max="3" width="2.33203125" customWidth="1"/>
    <col min="4" max="4" width="14.6640625" style="63" customWidth="1"/>
    <col min="5" max="5" width="2" style="64" customWidth="1"/>
    <col min="6" max="6" width="13.33203125" style="63" customWidth="1"/>
    <col min="7" max="7" width="2.33203125" style="64" bestFit="1" customWidth="1"/>
    <col min="8" max="8" width="13" style="63" customWidth="1"/>
    <col min="9" max="9" width="2.109375" style="64" customWidth="1"/>
    <col min="10" max="10" width="12.109375" style="63" customWidth="1"/>
    <col min="11" max="11" width="20.5546875" style="66" bestFit="1" customWidth="1"/>
  </cols>
  <sheetData>
    <row r="1" spans="1:12" s="69" customFormat="1" x14ac:dyDescent="0.3">
      <c r="A1" s="166" t="s">
        <v>79</v>
      </c>
      <c r="B1" s="166"/>
      <c r="C1" s="166"/>
      <c r="D1" s="166"/>
      <c r="E1" s="166"/>
      <c r="F1" s="166"/>
      <c r="G1" s="166"/>
      <c r="H1" s="166"/>
      <c r="I1" s="166"/>
      <c r="J1" s="166"/>
      <c r="K1" s="68"/>
    </row>
    <row r="2" spans="1:12" s="69" customFormat="1" x14ac:dyDescent="0.3">
      <c r="A2" s="166" t="s">
        <v>80</v>
      </c>
      <c r="B2" s="166"/>
      <c r="C2" s="166"/>
      <c r="D2" s="166"/>
      <c r="E2" s="166"/>
      <c r="F2" s="166"/>
      <c r="G2" s="166"/>
      <c r="H2" s="166"/>
      <c r="I2" s="166"/>
      <c r="J2" s="166"/>
      <c r="K2" s="68"/>
    </row>
    <row r="3" spans="1:12" x14ac:dyDescent="0.3">
      <c r="A3" s="167" t="s">
        <v>81</v>
      </c>
      <c r="B3" s="167"/>
      <c r="C3" s="167"/>
      <c r="D3" s="167"/>
      <c r="E3" s="167"/>
      <c r="F3" s="167"/>
      <c r="G3" s="167"/>
      <c r="H3" s="167"/>
      <c r="I3" s="167"/>
      <c r="J3" s="167"/>
    </row>
    <row r="4" spans="1:12" x14ac:dyDescent="0.3">
      <c r="A4" s="167" t="s">
        <v>108</v>
      </c>
      <c r="B4" s="167"/>
      <c r="C4" s="167"/>
      <c r="D4" s="167"/>
      <c r="E4" s="167"/>
      <c r="F4" s="167"/>
      <c r="G4" s="167"/>
      <c r="H4" s="167"/>
      <c r="I4" s="167"/>
      <c r="J4" s="167"/>
    </row>
    <row r="5" spans="1:12" x14ac:dyDescent="0.3">
      <c r="A5" s="167" t="s">
        <v>30</v>
      </c>
      <c r="B5" s="167"/>
      <c r="C5" s="167"/>
      <c r="D5" s="167"/>
      <c r="E5" s="167"/>
      <c r="F5" s="167"/>
      <c r="G5" s="167"/>
      <c r="H5" s="167"/>
      <c r="I5" s="167"/>
      <c r="J5" s="167"/>
    </row>
    <row r="6" spans="1:12" x14ac:dyDescent="0.3">
      <c r="A6" s="114"/>
      <c r="B6" s="115"/>
      <c r="C6" s="115"/>
      <c r="D6" s="116"/>
      <c r="E6" s="117"/>
      <c r="F6" s="116"/>
      <c r="G6" s="117"/>
      <c r="H6" s="116"/>
      <c r="I6" s="117"/>
      <c r="J6" s="116"/>
    </row>
    <row r="7" spans="1:12" ht="15" thickBot="1" x14ac:dyDescent="0.35">
      <c r="A7" s="114"/>
      <c r="B7" s="115"/>
      <c r="C7" s="115"/>
      <c r="D7" s="116"/>
      <c r="E7" s="117"/>
      <c r="F7" s="116"/>
      <c r="G7" s="117"/>
      <c r="H7" s="116"/>
      <c r="I7" s="117"/>
      <c r="J7" s="116"/>
    </row>
    <row r="8" spans="1:12" s="66" customFormat="1" ht="15" customHeight="1" x14ac:dyDescent="0.3">
      <c r="A8" s="168" t="s">
        <v>83</v>
      </c>
      <c r="B8" s="170" t="s">
        <v>84</v>
      </c>
      <c r="C8" s="172" t="s">
        <v>85</v>
      </c>
      <c r="D8" s="173"/>
      <c r="E8" s="176" t="s">
        <v>86</v>
      </c>
      <c r="F8" s="177"/>
      <c r="G8" s="176" t="s">
        <v>87</v>
      </c>
      <c r="H8" s="177"/>
      <c r="I8" s="162" t="s">
        <v>88</v>
      </c>
      <c r="J8" s="163"/>
      <c r="L8"/>
    </row>
    <row r="9" spans="1:12" s="66" customFormat="1" x14ac:dyDescent="0.3">
      <c r="A9" s="169"/>
      <c r="B9" s="171"/>
      <c r="C9" s="174"/>
      <c r="D9" s="175"/>
      <c r="E9" s="178"/>
      <c r="F9" s="179"/>
      <c r="G9" s="178"/>
      <c r="H9" s="179"/>
      <c r="I9" s="164"/>
      <c r="J9" s="165"/>
      <c r="L9"/>
    </row>
    <row r="10" spans="1:12" s="66" customFormat="1" x14ac:dyDescent="0.3">
      <c r="A10" s="119" t="s">
        <v>89</v>
      </c>
      <c r="B10" s="91" t="s">
        <v>90</v>
      </c>
      <c r="C10" s="102"/>
      <c r="D10" s="103"/>
      <c r="E10" s="104"/>
      <c r="F10" s="103"/>
      <c r="G10" s="104"/>
      <c r="H10" s="103"/>
      <c r="I10" s="104"/>
      <c r="J10" s="105"/>
      <c r="L10"/>
    </row>
    <row r="11" spans="1:12" s="66" customFormat="1" x14ac:dyDescent="0.3">
      <c r="A11" s="120"/>
      <c r="B11" s="101"/>
      <c r="C11" s="102"/>
      <c r="D11" s="103"/>
      <c r="E11" s="104"/>
      <c r="F11" s="103"/>
      <c r="G11" s="104"/>
      <c r="H11" s="103"/>
      <c r="I11" s="104"/>
      <c r="J11" s="105"/>
      <c r="L11"/>
    </row>
    <row r="12" spans="1:12" s="66" customFormat="1" x14ac:dyDescent="0.3">
      <c r="A12" s="120"/>
      <c r="B12" s="72" t="s">
        <v>91</v>
      </c>
      <c r="C12" s="97" t="s">
        <v>92</v>
      </c>
      <c r="D12" s="98">
        <f>SUM(D14:D17)</f>
        <v>2014819.25</v>
      </c>
      <c r="E12" s="99" t="s">
        <v>92</v>
      </c>
      <c r="F12" s="98">
        <f>SUM(F14:F17)</f>
        <v>2014819.25</v>
      </c>
      <c r="G12" s="99" t="s">
        <v>92</v>
      </c>
      <c r="H12" s="98">
        <f>SUM(H14:H17)</f>
        <v>1983149.73</v>
      </c>
      <c r="I12" s="99" t="s">
        <v>92</v>
      </c>
      <c r="J12" s="100">
        <f>SUM(J14:J17)</f>
        <v>31669.519999999979</v>
      </c>
      <c r="L12"/>
    </row>
    <row r="13" spans="1:12" x14ac:dyDescent="0.3">
      <c r="A13" s="120"/>
      <c r="B13" s="101"/>
      <c r="C13" s="102"/>
      <c r="D13" s="103"/>
      <c r="E13" s="104"/>
      <c r="F13" s="103"/>
      <c r="G13" s="104"/>
      <c r="H13" s="103"/>
      <c r="I13" s="104"/>
      <c r="J13" s="105"/>
    </row>
    <row r="14" spans="1:12" x14ac:dyDescent="0.3">
      <c r="A14" s="120"/>
      <c r="B14" s="101" t="s">
        <v>93</v>
      </c>
      <c r="C14" s="102"/>
      <c r="D14" s="103">
        <f>+D22+D32+D39+D46+D53</f>
        <v>798500</v>
      </c>
      <c r="E14" s="104"/>
      <c r="F14" s="103">
        <f>+F22</f>
        <v>798500</v>
      </c>
      <c r="G14" s="104"/>
      <c r="H14" s="103">
        <f>+H22</f>
        <v>796800</v>
      </c>
      <c r="I14" s="104"/>
      <c r="J14" s="105">
        <f>+J22</f>
        <v>1700</v>
      </c>
    </row>
    <row r="15" spans="1:12" x14ac:dyDescent="0.3">
      <c r="A15" s="120"/>
      <c r="B15" s="101" t="s">
        <v>94</v>
      </c>
      <c r="C15" s="102"/>
      <c r="D15" s="103">
        <f>+D23+D33+D40+D47+D54</f>
        <v>750457.25</v>
      </c>
      <c r="E15" s="104"/>
      <c r="F15" s="103">
        <f>+F23</f>
        <v>750457.25</v>
      </c>
      <c r="G15" s="104"/>
      <c r="H15" s="103">
        <f>+H23</f>
        <v>723010.01</v>
      </c>
      <c r="I15" s="104"/>
      <c r="J15" s="105">
        <f>+J23</f>
        <v>27447.239999999991</v>
      </c>
    </row>
    <row r="16" spans="1:12" x14ac:dyDescent="0.3">
      <c r="A16" s="120"/>
      <c r="B16" s="101" t="s">
        <v>95</v>
      </c>
      <c r="C16" s="102"/>
      <c r="D16" s="103">
        <f>+D24+D34+D41+D48+D55</f>
        <v>465312</v>
      </c>
      <c r="E16" s="104"/>
      <c r="F16" s="103">
        <f>+F24</f>
        <v>465312</v>
      </c>
      <c r="G16" s="104"/>
      <c r="H16" s="103">
        <f>+H24</f>
        <v>462819.2</v>
      </c>
      <c r="I16" s="104"/>
      <c r="J16" s="105">
        <f>+J24</f>
        <v>2492.7999999999884</v>
      </c>
    </row>
    <row r="17" spans="1:11" x14ac:dyDescent="0.3">
      <c r="A17" s="120"/>
      <c r="B17" s="101" t="s">
        <v>96</v>
      </c>
      <c r="C17" s="102"/>
      <c r="D17" s="103">
        <f>+D25+D35+D42+D49+D56</f>
        <v>550</v>
      </c>
      <c r="E17" s="104"/>
      <c r="F17" s="103">
        <f>+F25</f>
        <v>550</v>
      </c>
      <c r="G17" s="104"/>
      <c r="H17" s="103">
        <f>+H25</f>
        <v>520.52</v>
      </c>
      <c r="I17" s="104"/>
      <c r="J17" s="105">
        <f>+J25</f>
        <v>29.480000000000018</v>
      </c>
    </row>
    <row r="18" spans="1:11" x14ac:dyDescent="0.3">
      <c r="A18" s="120"/>
      <c r="B18" s="101"/>
      <c r="C18" s="102"/>
      <c r="D18" s="103"/>
      <c r="E18" s="104"/>
      <c r="F18" s="103"/>
      <c r="G18" s="104"/>
      <c r="H18" s="103"/>
      <c r="I18" s="104"/>
      <c r="J18" s="105"/>
    </row>
    <row r="19" spans="1:11" x14ac:dyDescent="0.3">
      <c r="A19" s="120">
        <v>3000</v>
      </c>
      <c r="B19" s="101" t="s">
        <v>110</v>
      </c>
      <c r="C19" s="97" t="s">
        <v>92</v>
      </c>
      <c r="D19" s="98">
        <f>SUM(D22:D25)</f>
        <v>2014819.25</v>
      </c>
      <c r="E19" s="99" t="s">
        <v>92</v>
      </c>
      <c r="F19" s="98">
        <f>SUM(F22:F25)</f>
        <v>2014819.25</v>
      </c>
      <c r="G19" s="99" t="s">
        <v>92</v>
      </c>
      <c r="H19" s="98">
        <f>SUM(H22:H25)</f>
        <v>1983149.73</v>
      </c>
      <c r="I19" s="99" t="s">
        <v>92</v>
      </c>
      <c r="J19" s="100">
        <f>SUM(J22:J25)</f>
        <v>31669.519999999979</v>
      </c>
    </row>
    <row r="20" spans="1:11" x14ac:dyDescent="0.3">
      <c r="A20" s="120"/>
      <c r="B20" s="101" t="s">
        <v>111</v>
      </c>
      <c r="C20" s="102"/>
      <c r="D20" s="103"/>
      <c r="E20" s="104"/>
      <c r="F20" s="103"/>
      <c r="G20" s="104"/>
      <c r="H20" s="103"/>
      <c r="I20" s="104"/>
      <c r="J20" s="105"/>
    </row>
    <row r="21" spans="1:11" x14ac:dyDescent="0.3">
      <c r="A21" s="120"/>
      <c r="B21" s="101"/>
      <c r="C21" s="102"/>
      <c r="D21" s="103"/>
      <c r="E21" s="104"/>
      <c r="F21" s="103"/>
      <c r="G21" s="104"/>
      <c r="H21" s="103"/>
      <c r="I21" s="104"/>
      <c r="J21" s="105"/>
    </row>
    <row r="22" spans="1:11" x14ac:dyDescent="0.3">
      <c r="A22" s="120"/>
      <c r="B22" s="101" t="s">
        <v>93</v>
      </c>
      <c r="C22" s="102"/>
      <c r="D22" s="103">
        <v>798500</v>
      </c>
      <c r="E22" s="104"/>
      <c r="F22" s="103">
        <v>798500</v>
      </c>
      <c r="G22" s="104"/>
      <c r="H22" s="103">
        <v>796800</v>
      </c>
      <c r="I22" s="104"/>
      <c r="J22" s="105">
        <f>+F22-H22</f>
        <v>1700</v>
      </c>
    </row>
    <row r="23" spans="1:11" x14ac:dyDescent="0.3">
      <c r="A23" s="120"/>
      <c r="B23" s="101" t="s">
        <v>94</v>
      </c>
      <c r="C23" s="102"/>
      <c r="D23" s="103">
        <v>750457.25</v>
      </c>
      <c r="E23" s="104"/>
      <c r="F23" s="103">
        <v>750457.25</v>
      </c>
      <c r="G23" s="104"/>
      <c r="H23" s="103">
        <v>723010.01</v>
      </c>
      <c r="I23" s="104"/>
      <c r="J23" s="105">
        <f t="shared" ref="J23:J25" si="0">+F23-H23</f>
        <v>27447.239999999991</v>
      </c>
    </row>
    <row r="24" spans="1:11" x14ac:dyDescent="0.3">
      <c r="A24" s="120"/>
      <c r="B24" s="101" t="s">
        <v>95</v>
      </c>
      <c r="C24" s="102"/>
      <c r="D24" s="103">
        <v>465312</v>
      </c>
      <c r="E24" s="104"/>
      <c r="F24" s="103">
        <v>465312</v>
      </c>
      <c r="G24" s="104"/>
      <c r="H24" s="103">
        <v>462819.2</v>
      </c>
      <c r="I24" s="104"/>
      <c r="J24" s="105">
        <f t="shared" si="0"/>
        <v>2492.7999999999884</v>
      </c>
    </row>
    <row r="25" spans="1:11" x14ac:dyDescent="0.3">
      <c r="A25" s="120"/>
      <c r="B25" s="101" t="s">
        <v>96</v>
      </c>
      <c r="C25" s="102"/>
      <c r="D25" s="103">
        <v>550</v>
      </c>
      <c r="E25" s="104"/>
      <c r="F25" s="103">
        <v>550</v>
      </c>
      <c r="G25" s="104"/>
      <c r="H25" s="103">
        <v>520.52</v>
      </c>
      <c r="I25" s="104"/>
      <c r="J25" s="105">
        <f t="shared" si="0"/>
        <v>29.480000000000018</v>
      </c>
    </row>
    <row r="26" spans="1:11" ht="15" thickBot="1" x14ac:dyDescent="0.35">
      <c r="A26" s="123"/>
      <c r="B26" s="124"/>
      <c r="C26" s="125"/>
      <c r="D26" s="126"/>
      <c r="E26" s="127"/>
      <c r="F26" s="126"/>
      <c r="G26" s="127"/>
      <c r="H26" s="126"/>
      <c r="I26" s="127"/>
      <c r="J26" s="128"/>
    </row>
    <row r="27" spans="1:11" x14ac:dyDescent="0.3">
      <c r="A27" s="114"/>
      <c r="B27" s="115"/>
      <c r="C27" s="115"/>
      <c r="D27" s="116"/>
      <c r="E27" s="117"/>
      <c r="F27" s="116"/>
      <c r="G27" s="117"/>
      <c r="H27" s="116"/>
      <c r="I27" s="117"/>
      <c r="J27" s="116"/>
    </row>
    <row r="28" spans="1:11" x14ac:dyDescent="0.3">
      <c r="A28" s="114"/>
      <c r="B28" s="115"/>
      <c r="C28" s="115"/>
      <c r="D28" s="116"/>
      <c r="E28" s="117"/>
      <c r="F28" s="116"/>
      <c r="G28" s="117"/>
      <c r="H28" s="116"/>
      <c r="I28" s="117"/>
      <c r="J28" s="116"/>
    </row>
    <row r="29" spans="1:11" x14ac:dyDescent="0.3">
      <c r="A29" s="114"/>
      <c r="B29" s="115"/>
      <c r="C29" s="115"/>
      <c r="D29" s="116"/>
      <c r="E29" s="117"/>
      <c r="F29" s="116"/>
      <c r="G29" s="117"/>
      <c r="H29" s="116"/>
      <c r="I29" s="117"/>
      <c r="J29" s="116"/>
    </row>
    <row r="30" spans="1:11" x14ac:dyDescent="0.3">
      <c r="A30" s="114"/>
      <c r="B30" s="115"/>
      <c r="C30" s="115"/>
      <c r="D30" s="116"/>
      <c r="E30" s="117"/>
      <c r="F30" s="116"/>
      <c r="G30" s="117"/>
      <c r="H30" s="116"/>
      <c r="I30" s="117"/>
      <c r="J30" s="116"/>
    </row>
    <row r="31" spans="1:11" x14ac:dyDescent="0.3">
      <c r="A31" s="114"/>
      <c r="B31" s="115"/>
      <c r="C31" s="115"/>
      <c r="D31" s="116"/>
      <c r="E31" s="117"/>
      <c r="F31" s="116"/>
      <c r="G31" s="117"/>
      <c r="H31" s="116"/>
      <c r="I31" s="117"/>
      <c r="J31" s="116"/>
    </row>
    <row r="32" spans="1:11" x14ac:dyDescent="0.3">
      <c r="A32" s="114"/>
      <c r="B32" s="115"/>
      <c r="C32" s="115"/>
      <c r="D32" s="116"/>
      <c r="E32" s="117"/>
      <c r="F32" s="116"/>
      <c r="G32" s="117"/>
      <c r="H32" s="129"/>
      <c r="I32" s="130"/>
      <c r="J32" s="131"/>
      <c r="K32" s="118"/>
    </row>
    <row r="33" spans="1:11" x14ac:dyDescent="0.3">
      <c r="A33" s="114"/>
      <c r="B33" s="115"/>
      <c r="C33" s="115"/>
      <c r="D33" s="116"/>
      <c r="E33" s="117"/>
      <c r="F33" s="116"/>
      <c r="G33" s="117"/>
      <c r="H33" s="132"/>
      <c r="I33" s="130"/>
      <c r="J33" s="131"/>
      <c r="K33" s="118"/>
    </row>
    <row r="34" spans="1:11" x14ac:dyDescent="0.3">
      <c r="A34" s="114"/>
      <c r="B34" s="115"/>
      <c r="C34" s="115"/>
      <c r="D34" s="116"/>
      <c r="E34" s="117"/>
      <c r="F34" s="116"/>
      <c r="G34" s="117"/>
      <c r="H34" s="202"/>
      <c r="I34" s="202"/>
      <c r="J34" s="202"/>
      <c r="K34" s="121"/>
    </row>
    <row r="35" spans="1:11" x14ac:dyDescent="0.3">
      <c r="A35" s="114"/>
      <c r="B35" s="115"/>
      <c r="C35" s="115"/>
      <c r="D35" s="116"/>
      <c r="E35" s="117"/>
      <c r="F35" s="116"/>
      <c r="G35" s="117"/>
      <c r="H35" s="203"/>
      <c r="I35" s="203"/>
      <c r="J35" s="203"/>
      <c r="K35" s="122"/>
    </row>
    <row r="36" spans="1:11" x14ac:dyDescent="0.3">
      <c r="A36" s="114"/>
      <c r="B36" s="115"/>
      <c r="C36" s="115"/>
      <c r="D36" s="116"/>
      <c r="E36" s="117"/>
      <c r="F36" s="116"/>
      <c r="G36" s="117"/>
      <c r="H36" s="116"/>
      <c r="I36" s="117"/>
      <c r="J36" s="116"/>
    </row>
  </sheetData>
  <sheetProtection algorithmName="SHA-512" hashValue="FGKzfbxEvQ3XHPZW4ttigwDuCREzFCGg14+HRzXu2ooeZuegc3/cG5cIrCvqYUKj9lx0OJKDm+SuSSfkADoOqg==" saltValue="4E+TeOPfO01HAgv/Dai7ug==" spinCount="100000" sheet="1" objects="1" scenarios="1" selectLockedCells="1" selectUnlockedCells="1"/>
  <mergeCells count="13">
    <mergeCell ref="I8:J9"/>
    <mergeCell ref="H34:J34"/>
    <mergeCell ref="H35:J35"/>
    <mergeCell ref="A1:J1"/>
    <mergeCell ref="A2:J2"/>
    <mergeCell ref="A3:J3"/>
    <mergeCell ref="A4:J4"/>
    <mergeCell ref="A5:J5"/>
    <mergeCell ref="A8:A9"/>
    <mergeCell ref="B8:B9"/>
    <mergeCell ref="C8:D9"/>
    <mergeCell ref="E8:F9"/>
    <mergeCell ref="G8:H9"/>
  </mergeCells>
  <printOptions horizontalCentered="1"/>
  <pageMargins left="0.7" right="0.7" top="0.75" bottom="0.75" header="0.3" footer="0.3"/>
  <pageSetup scale="81" orientation="portrait" horizontalDpi="4294967293" verticalDpi="4294967293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Normal="100" workbookViewId="0"/>
  </sheetViews>
  <sheetFormatPr defaultRowHeight="14.4" x14ac:dyDescent="0.3"/>
  <cols>
    <col min="1" max="1" width="10" customWidth="1"/>
    <col min="2" max="2" width="15.6640625" customWidth="1"/>
    <col min="3" max="3" width="15.33203125" customWidth="1"/>
    <col min="4" max="4" width="37.33203125" customWidth="1"/>
    <col min="5" max="5" width="14.6640625" customWidth="1"/>
  </cols>
  <sheetData>
    <row r="1" spans="1:5" ht="15.6" x14ac:dyDescent="0.3">
      <c r="E1" s="30" t="s">
        <v>55</v>
      </c>
    </row>
    <row r="3" spans="1:5" ht="15.6" x14ac:dyDescent="0.3">
      <c r="A3" s="201" t="s">
        <v>0</v>
      </c>
      <c r="B3" s="201"/>
      <c r="C3" s="201"/>
      <c r="D3" s="201"/>
      <c r="E3" s="201"/>
    </row>
    <row r="4" spans="1:5" ht="15.6" x14ac:dyDescent="0.3">
      <c r="A4" s="200" t="s">
        <v>77</v>
      </c>
      <c r="B4" s="200"/>
      <c r="C4" s="200"/>
      <c r="D4" s="200"/>
      <c r="E4" s="200"/>
    </row>
    <row r="5" spans="1:5" ht="15.6" x14ac:dyDescent="0.3">
      <c r="A5" s="201" t="s">
        <v>1</v>
      </c>
      <c r="B5" s="201"/>
      <c r="C5" s="201"/>
      <c r="D5" s="201"/>
      <c r="E5" s="201"/>
    </row>
    <row r="6" spans="1:5" ht="16.2" thickBot="1" x14ac:dyDescent="0.35">
      <c r="A6" s="1"/>
      <c r="B6" s="1"/>
      <c r="C6" s="1"/>
      <c r="D6" s="1"/>
      <c r="E6" s="1"/>
    </row>
    <row r="7" spans="1:5" ht="16.2" thickBot="1" x14ac:dyDescent="0.35">
      <c r="A7" s="22" t="s">
        <v>2</v>
      </c>
      <c r="B7" s="23" t="s">
        <v>16</v>
      </c>
      <c r="C7" s="24" t="s">
        <v>3</v>
      </c>
      <c r="D7" s="25" t="s">
        <v>4</v>
      </c>
      <c r="E7" s="26" t="s">
        <v>5</v>
      </c>
    </row>
    <row r="8" spans="1:5" ht="15.6" x14ac:dyDescent="0.3">
      <c r="A8" s="8">
        <v>42382</v>
      </c>
      <c r="B8" s="29" t="s">
        <v>6</v>
      </c>
      <c r="C8" s="11" t="s">
        <v>7</v>
      </c>
      <c r="D8" s="6" t="s">
        <v>8</v>
      </c>
      <c r="E8" s="16"/>
    </row>
    <row r="9" spans="1:5" ht="15.6" x14ac:dyDescent="0.3">
      <c r="A9" s="9"/>
      <c r="B9" s="6"/>
      <c r="C9" s="11"/>
      <c r="D9" s="6" t="s">
        <v>9</v>
      </c>
      <c r="E9" s="17">
        <v>10000</v>
      </c>
    </row>
    <row r="10" spans="1:5" ht="15.6" x14ac:dyDescent="0.3">
      <c r="A10" s="9"/>
      <c r="B10" s="6"/>
      <c r="C10" s="11"/>
      <c r="D10" s="6" t="s">
        <v>10</v>
      </c>
      <c r="E10" s="16"/>
    </row>
    <row r="11" spans="1:5" ht="15.6" x14ac:dyDescent="0.3">
      <c r="A11" s="9"/>
      <c r="B11" s="6"/>
      <c r="C11" s="11"/>
      <c r="D11" s="6" t="s">
        <v>28</v>
      </c>
      <c r="E11" s="16"/>
    </row>
    <row r="12" spans="1:5" ht="15.6" x14ac:dyDescent="0.3">
      <c r="A12" s="9"/>
      <c r="B12" s="6"/>
      <c r="C12" s="11"/>
      <c r="D12" s="6"/>
      <c r="E12" s="16"/>
    </row>
    <row r="13" spans="1:5" ht="15.6" x14ac:dyDescent="0.3">
      <c r="A13" s="27" t="s">
        <v>11</v>
      </c>
      <c r="B13" s="6" t="s">
        <v>21</v>
      </c>
      <c r="C13" s="11" t="s">
        <v>12</v>
      </c>
      <c r="D13" s="20" t="s">
        <v>49</v>
      </c>
      <c r="E13" s="16"/>
    </row>
    <row r="14" spans="1:5" ht="15.6" x14ac:dyDescent="0.3">
      <c r="A14" s="9"/>
      <c r="B14" s="6"/>
      <c r="C14" s="11" t="s">
        <v>13</v>
      </c>
      <c r="D14" s="20" t="s">
        <v>50</v>
      </c>
      <c r="E14" s="16"/>
    </row>
    <row r="15" spans="1:5" ht="15.6" x14ac:dyDescent="0.3">
      <c r="A15" s="9"/>
      <c r="B15" s="6"/>
      <c r="C15" s="11"/>
      <c r="D15" s="20" t="s">
        <v>52</v>
      </c>
      <c r="E15" s="15"/>
    </row>
    <row r="16" spans="1:5" ht="15.6" x14ac:dyDescent="0.3">
      <c r="A16" s="9"/>
      <c r="B16" s="6"/>
      <c r="C16" s="11"/>
      <c r="D16" s="20" t="s">
        <v>51</v>
      </c>
      <c r="E16" s="17">
        <v>747954.71</v>
      </c>
    </row>
    <row r="17" spans="1:5" ht="15.6" x14ac:dyDescent="0.3">
      <c r="A17" s="9"/>
      <c r="B17" s="6"/>
      <c r="C17" s="11"/>
      <c r="D17" s="6"/>
      <c r="E17" s="17"/>
    </row>
    <row r="18" spans="1:5" ht="15.6" x14ac:dyDescent="0.3">
      <c r="A18" s="8">
        <v>42647</v>
      </c>
      <c r="B18" s="6" t="s">
        <v>14</v>
      </c>
      <c r="C18" s="11" t="s">
        <v>15</v>
      </c>
      <c r="D18" s="6" t="s">
        <v>27</v>
      </c>
      <c r="E18" s="16"/>
    </row>
    <row r="19" spans="1:5" ht="15.6" x14ac:dyDescent="0.3">
      <c r="A19" s="9"/>
      <c r="B19" s="6"/>
      <c r="C19" s="11" t="s">
        <v>17</v>
      </c>
      <c r="D19" s="6" t="s">
        <v>53</v>
      </c>
      <c r="E19" s="15"/>
    </row>
    <row r="20" spans="1:5" ht="15.6" x14ac:dyDescent="0.3">
      <c r="A20" s="9"/>
      <c r="B20" s="6"/>
      <c r="C20" s="11"/>
      <c r="D20" s="6" t="s">
        <v>54</v>
      </c>
      <c r="E20" s="17">
        <v>510874.89</v>
      </c>
    </row>
    <row r="21" spans="1:5" ht="15.6" x14ac:dyDescent="0.3">
      <c r="A21" s="9"/>
      <c r="B21" s="6"/>
      <c r="C21" s="11"/>
      <c r="D21" s="6"/>
      <c r="E21" s="17"/>
    </row>
    <row r="22" spans="1:5" ht="15.6" x14ac:dyDescent="0.3">
      <c r="A22" s="9"/>
      <c r="B22" s="6"/>
      <c r="C22" s="11"/>
      <c r="D22" s="6"/>
      <c r="E22" s="17"/>
    </row>
    <row r="23" spans="1:5" ht="15.6" x14ac:dyDescent="0.3">
      <c r="A23" s="9"/>
      <c r="B23" s="6"/>
      <c r="C23" s="11"/>
      <c r="D23" s="6"/>
      <c r="E23" s="17"/>
    </row>
    <row r="24" spans="1:5" ht="15.6" x14ac:dyDescent="0.3">
      <c r="A24" s="8">
        <v>42649</v>
      </c>
      <c r="B24" s="6" t="s">
        <v>26</v>
      </c>
      <c r="C24" s="11" t="s">
        <v>15</v>
      </c>
      <c r="D24" s="6" t="s">
        <v>19</v>
      </c>
      <c r="E24" s="16"/>
    </row>
    <row r="25" spans="1:5" ht="16.2" thickBot="1" x14ac:dyDescent="0.35">
      <c r="A25" s="28"/>
      <c r="B25" s="12"/>
      <c r="C25" s="13" t="s">
        <v>17</v>
      </c>
      <c r="D25" s="12" t="s">
        <v>18</v>
      </c>
      <c r="E25" s="18">
        <v>748604.1</v>
      </c>
    </row>
    <row r="26" spans="1:5" ht="16.2" thickBot="1" x14ac:dyDescent="0.35">
      <c r="A26" s="3"/>
      <c r="B26" s="5"/>
      <c r="C26" s="4"/>
      <c r="D26" s="21" t="s">
        <v>20</v>
      </c>
      <c r="E26" s="19">
        <f>SUM(E9:E25)</f>
        <v>2017433.7000000002</v>
      </c>
    </row>
    <row r="27" spans="1:5" ht="15.6" x14ac:dyDescent="0.3">
      <c r="A27" s="1"/>
      <c r="B27" s="1"/>
      <c r="C27" s="1"/>
      <c r="D27" s="1"/>
      <c r="E27" s="1"/>
    </row>
    <row r="28" spans="1:5" ht="15.6" x14ac:dyDescent="0.3">
      <c r="A28" s="1" t="s">
        <v>22</v>
      </c>
      <c r="C28" s="1"/>
      <c r="D28" s="1"/>
      <c r="E28" s="1"/>
    </row>
    <row r="29" spans="1:5" ht="15.6" x14ac:dyDescent="0.3">
      <c r="A29" s="1"/>
      <c r="B29" s="1"/>
      <c r="C29" s="1"/>
      <c r="D29" s="1"/>
      <c r="E29" s="1"/>
    </row>
    <row r="30" spans="1:5" ht="15.6" x14ac:dyDescent="0.3">
      <c r="A30" s="1"/>
      <c r="B30" s="1"/>
      <c r="D30" s="2"/>
      <c r="E30" s="1"/>
    </row>
    <row r="31" spans="1:5" ht="15.6" x14ac:dyDescent="0.3">
      <c r="B31" s="2" t="s">
        <v>23</v>
      </c>
    </row>
    <row r="32" spans="1:5" ht="15.6" x14ac:dyDescent="0.3">
      <c r="B32" s="1" t="s">
        <v>24</v>
      </c>
    </row>
    <row r="33" spans="2:2" ht="15.6" x14ac:dyDescent="0.3">
      <c r="B33" s="1" t="s">
        <v>25</v>
      </c>
    </row>
  </sheetData>
  <sheetProtection algorithmName="SHA-512" hashValue="TR5/fTaKm2HkJuRaeTr3T269TAvsg74HqXlFKwXlH5cHkAuX0kFFIR273AXZEufYILTYdiePelm/BrEO7OdxxA==" saltValue="PBNhqmYUzceN8v1qYoO25g==" spinCount="100000" sheet="1" objects="1" scenarios="1" selectLockedCells="1" selectUnlockedCells="1"/>
  <mergeCells count="3">
    <mergeCell ref="A3:E3"/>
    <mergeCell ref="A5:E5"/>
    <mergeCell ref="A4:E4"/>
  </mergeCells>
  <printOptions horizontalCentered="1"/>
  <pageMargins left="1" right="0.7" top="0.75" bottom="0.75" header="0.3" footer="0.3"/>
  <pageSetup scale="93"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/>
  </sheetViews>
  <sheetFormatPr defaultRowHeight="14.4" x14ac:dyDescent="0.3"/>
  <cols>
    <col min="1" max="1" width="4.5546875" customWidth="1"/>
    <col min="2" max="2" width="8" customWidth="1"/>
    <col min="3" max="3" width="11.5546875" customWidth="1"/>
    <col min="4" max="4" width="17.5546875" customWidth="1"/>
    <col min="5" max="5" width="9.88671875" customWidth="1"/>
    <col min="6" max="6" width="11.33203125" customWidth="1"/>
    <col min="7" max="7" width="15.88671875" customWidth="1"/>
    <col min="8" max="8" width="13.44140625" customWidth="1"/>
  </cols>
  <sheetData>
    <row r="1" spans="1:8" ht="15.6" x14ac:dyDescent="0.3">
      <c r="H1" s="30" t="s">
        <v>56</v>
      </c>
    </row>
    <row r="3" spans="1:8" ht="15.6" x14ac:dyDescent="0.3">
      <c r="A3" s="201" t="s">
        <v>0</v>
      </c>
      <c r="B3" s="201"/>
      <c r="C3" s="201"/>
      <c r="D3" s="201"/>
      <c r="E3" s="201"/>
      <c r="F3" s="201"/>
      <c r="G3" s="201"/>
      <c r="H3" s="201"/>
    </row>
    <row r="4" spans="1:8" ht="15.6" x14ac:dyDescent="0.3">
      <c r="A4" s="201" t="s">
        <v>57</v>
      </c>
      <c r="B4" s="201"/>
      <c r="C4" s="201"/>
      <c r="D4" s="201"/>
      <c r="E4" s="201"/>
      <c r="F4" s="201"/>
      <c r="G4" s="201"/>
      <c r="H4" s="201"/>
    </row>
    <row r="5" spans="1:8" ht="15.6" x14ac:dyDescent="0.3">
      <c r="A5" s="201" t="s">
        <v>30</v>
      </c>
      <c r="B5" s="201"/>
      <c r="C5" s="201"/>
      <c r="D5" s="201"/>
      <c r="E5" s="201"/>
      <c r="F5" s="201"/>
      <c r="G5" s="201"/>
      <c r="H5" s="201"/>
    </row>
    <row r="6" spans="1:8" ht="16.2" thickBot="1" x14ac:dyDescent="0.35">
      <c r="A6" s="1"/>
      <c r="B6" s="1"/>
      <c r="C6" s="1"/>
      <c r="D6" s="1"/>
      <c r="E6" s="1"/>
      <c r="F6" s="1"/>
      <c r="G6" s="1"/>
      <c r="H6" s="1"/>
    </row>
    <row r="7" spans="1:8" ht="24" customHeight="1" x14ac:dyDescent="0.3">
      <c r="A7" s="43" t="s">
        <v>58</v>
      </c>
      <c r="B7" s="44" t="s">
        <v>59</v>
      </c>
      <c r="C7" s="44" t="s">
        <v>60</v>
      </c>
      <c r="D7" s="44" t="s">
        <v>61</v>
      </c>
      <c r="E7" s="44" t="s">
        <v>62</v>
      </c>
      <c r="F7" s="44" t="s">
        <v>63</v>
      </c>
      <c r="G7" s="45" t="s">
        <v>64</v>
      </c>
      <c r="H7" s="46" t="s">
        <v>65</v>
      </c>
    </row>
    <row r="8" spans="1:8" ht="15.6" x14ac:dyDescent="0.3">
      <c r="A8" s="47">
        <v>1</v>
      </c>
      <c r="B8" s="36">
        <v>350</v>
      </c>
      <c r="C8" s="37" t="s">
        <v>34</v>
      </c>
      <c r="D8" s="36" t="s">
        <v>66</v>
      </c>
      <c r="E8" s="38">
        <v>263394</v>
      </c>
      <c r="F8" s="39">
        <v>2498.5</v>
      </c>
      <c r="G8" s="41">
        <v>499700</v>
      </c>
      <c r="H8" s="48">
        <v>179960</v>
      </c>
    </row>
    <row r="9" spans="1:8" ht="15.6" x14ac:dyDescent="0.3">
      <c r="A9" s="47">
        <v>2</v>
      </c>
      <c r="B9" s="36">
        <v>351</v>
      </c>
      <c r="C9" s="37" t="s">
        <v>34</v>
      </c>
      <c r="D9" s="36" t="s">
        <v>66</v>
      </c>
      <c r="E9" s="38">
        <v>263351</v>
      </c>
      <c r="F9" s="39">
        <v>2453</v>
      </c>
      <c r="G9" s="41">
        <v>490600</v>
      </c>
      <c r="H9" s="48">
        <v>73590</v>
      </c>
    </row>
    <row r="10" spans="1:8" ht="15.6" x14ac:dyDescent="0.3">
      <c r="A10" s="47">
        <v>3</v>
      </c>
      <c r="B10" s="36">
        <v>352</v>
      </c>
      <c r="C10" s="37" t="s">
        <v>34</v>
      </c>
      <c r="D10" s="36" t="s">
        <v>66</v>
      </c>
      <c r="E10" s="38">
        <v>263350</v>
      </c>
      <c r="F10" s="39">
        <v>2498.5</v>
      </c>
      <c r="G10" s="41">
        <v>499700</v>
      </c>
      <c r="H10" s="48">
        <v>74960</v>
      </c>
    </row>
    <row r="11" spans="1:8" ht="15.6" x14ac:dyDescent="0.3">
      <c r="A11" s="47">
        <v>4</v>
      </c>
      <c r="B11" s="36">
        <v>2352</v>
      </c>
      <c r="C11" s="37" t="s">
        <v>36</v>
      </c>
      <c r="D11" s="36" t="s">
        <v>67</v>
      </c>
      <c r="E11" s="38"/>
      <c r="F11" s="39">
        <v>7290</v>
      </c>
      <c r="G11" s="41">
        <v>1458000</v>
      </c>
      <c r="H11" s="48">
        <v>291600</v>
      </c>
    </row>
    <row r="12" spans="1:8" ht="15.6" x14ac:dyDescent="0.3">
      <c r="A12" s="47">
        <v>5</v>
      </c>
      <c r="B12" s="36">
        <v>162</v>
      </c>
      <c r="C12" s="37" t="s">
        <v>36</v>
      </c>
      <c r="D12" s="36" t="s">
        <v>68</v>
      </c>
      <c r="E12" s="38"/>
      <c r="F12" s="39">
        <v>4671</v>
      </c>
      <c r="G12" s="41">
        <v>934200</v>
      </c>
      <c r="H12" s="48">
        <v>140130</v>
      </c>
    </row>
    <row r="13" spans="1:8" ht="15.6" x14ac:dyDescent="0.3">
      <c r="A13" s="47">
        <v>6</v>
      </c>
      <c r="B13" s="36">
        <v>14563</v>
      </c>
      <c r="C13" s="37" t="s">
        <v>36</v>
      </c>
      <c r="D13" s="36" t="s">
        <v>69</v>
      </c>
      <c r="E13" s="38"/>
      <c r="F13" s="39">
        <v>4171</v>
      </c>
      <c r="G13" s="41">
        <v>5422300</v>
      </c>
      <c r="H13" s="48">
        <v>2711150</v>
      </c>
    </row>
    <row r="14" spans="1:8" ht="15.6" x14ac:dyDescent="0.3">
      <c r="A14" s="47">
        <v>7</v>
      </c>
      <c r="B14" s="36">
        <v>2718</v>
      </c>
      <c r="C14" s="37" t="s">
        <v>38</v>
      </c>
      <c r="D14" s="36" t="s">
        <v>70</v>
      </c>
      <c r="E14" s="37">
        <v>293891</v>
      </c>
      <c r="F14" s="40">
        <v>3535</v>
      </c>
      <c r="G14" s="42">
        <v>49490</v>
      </c>
      <c r="H14" s="48">
        <v>14850</v>
      </c>
    </row>
    <row r="15" spans="1:8" ht="15.6" x14ac:dyDescent="0.3">
      <c r="A15" s="47">
        <v>8</v>
      </c>
      <c r="B15" s="36">
        <v>2720</v>
      </c>
      <c r="C15" s="37" t="s">
        <v>38</v>
      </c>
      <c r="D15" s="36" t="s">
        <v>70</v>
      </c>
      <c r="E15" s="37">
        <v>293893</v>
      </c>
      <c r="F15" s="40">
        <v>7210</v>
      </c>
      <c r="G15" s="42">
        <v>100940</v>
      </c>
      <c r="H15" s="48">
        <v>30280</v>
      </c>
    </row>
    <row r="16" spans="1:8" ht="15.6" x14ac:dyDescent="0.3">
      <c r="A16" s="47">
        <v>9</v>
      </c>
      <c r="B16" s="36">
        <v>2844</v>
      </c>
      <c r="C16" s="37" t="s">
        <v>44</v>
      </c>
      <c r="D16" s="36" t="s">
        <v>70</v>
      </c>
      <c r="E16" s="37">
        <v>300126</v>
      </c>
      <c r="F16" s="40">
        <v>16340</v>
      </c>
      <c r="G16" s="42">
        <v>203330</v>
      </c>
      <c r="H16" s="48">
        <v>61000</v>
      </c>
    </row>
    <row r="17" spans="1:8" ht="15.6" x14ac:dyDescent="0.3">
      <c r="A17" s="47">
        <v>10</v>
      </c>
      <c r="B17" s="36">
        <v>3013</v>
      </c>
      <c r="C17" s="37" t="s">
        <v>44</v>
      </c>
      <c r="D17" s="36" t="s">
        <v>71</v>
      </c>
      <c r="E17" s="37"/>
      <c r="F17" s="40">
        <v>440</v>
      </c>
      <c r="G17" s="42">
        <v>176000</v>
      </c>
      <c r="H17" s="48">
        <v>26400</v>
      </c>
    </row>
    <row r="18" spans="1:8" ht="15.6" x14ac:dyDescent="0.3">
      <c r="A18" s="47">
        <v>11</v>
      </c>
      <c r="B18" s="36">
        <v>695</v>
      </c>
      <c r="C18" s="37" t="s">
        <v>43</v>
      </c>
      <c r="D18" s="36" t="s">
        <v>72</v>
      </c>
      <c r="E18" s="37"/>
      <c r="F18" s="40">
        <v>7216</v>
      </c>
      <c r="G18" s="42">
        <v>1443200</v>
      </c>
      <c r="H18" s="48">
        <v>216480</v>
      </c>
    </row>
    <row r="19" spans="1:8" ht="15.6" x14ac:dyDescent="0.3">
      <c r="A19" s="47">
        <v>12</v>
      </c>
      <c r="B19" s="36">
        <v>4218</v>
      </c>
      <c r="C19" s="37" t="s">
        <v>43</v>
      </c>
      <c r="D19" s="36" t="s">
        <v>73</v>
      </c>
      <c r="E19" s="37"/>
      <c r="F19" s="40">
        <v>15814</v>
      </c>
      <c r="G19" s="42">
        <v>9448400</v>
      </c>
      <c r="H19" s="48">
        <v>1423260</v>
      </c>
    </row>
    <row r="20" spans="1:8" ht="15.6" x14ac:dyDescent="0.3">
      <c r="A20" s="47">
        <v>13</v>
      </c>
      <c r="B20" s="36">
        <v>4053</v>
      </c>
      <c r="C20" s="37" t="s">
        <v>43</v>
      </c>
      <c r="D20" s="36" t="s">
        <v>74</v>
      </c>
      <c r="E20" s="37"/>
      <c r="F20" s="40">
        <v>1681</v>
      </c>
      <c r="G20" s="42">
        <v>1008600</v>
      </c>
      <c r="H20" s="48">
        <v>151290</v>
      </c>
    </row>
    <row r="21" spans="1:8" ht="16.2" thickBot="1" x14ac:dyDescent="0.35">
      <c r="A21" s="49">
        <v>14</v>
      </c>
      <c r="B21" s="50">
        <v>4512</v>
      </c>
      <c r="C21" s="51" t="s">
        <v>43</v>
      </c>
      <c r="D21" s="50" t="s">
        <v>75</v>
      </c>
      <c r="E21" s="51"/>
      <c r="F21" s="52">
        <v>1017.6</v>
      </c>
      <c r="G21" s="53">
        <v>760560</v>
      </c>
      <c r="H21" s="54">
        <v>114080</v>
      </c>
    </row>
    <row r="22" spans="1:8" ht="16.2" thickBot="1" x14ac:dyDescent="0.35">
      <c r="A22" s="55"/>
      <c r="B22" s="56"/>
      <c r="C22" s="56"/>
      <c r="D22" s="57"/>
      <c r="E22" s="55" t="s">
        <v>48</v>
      </c>
      <c r="F22" s="59">
        <f>SUM(F8:F21)</f>
        <v>76835.600000000006</v>
      </c>
      <c r="G22" s="59">
        <f>SUM(G8:G21)</f>
        <v>22495020</v>
      </c>
      <c r="H22" s="58">
        <f>SUM(H8:H21)</f>
        <v>5509030</v>
      </c>
    </row>
    <row r="23" spans="1:8" ht="15.6" x14ac:dyDescent="0.3">
      <c r="A23" s="1"/>
      <c r="B23" s="1"/>
      <c r="C23" s="1"/>
      <c r="D23" s="1"/>
      <c r="E23" s="1"/>
      <c r="F23" s="1"/>
      <c r="G23" s="1"/>
      <c r="H23" s="1"/>
    </row>
    <row r="24" spans="1:8" ht="15.6" x14ac:dyDescent="0.3">
      <c r="A24" s="1"/>
      <c r="D24" s="1"/>
      <c r="E24" s="1"/>
      <c r="F24" s="1"/>
      <c r="G24" s="1"/>
      <c r="H24" s="1"/>
    </row>
    <row r="25" spans="1:8" ht="15.6" x14ac:dyDescent="0.3">
      <c r="A25" s="1"/>
      <c r="B25" s="1"/>
      <c r="C25" s="1"/>
      <c r="D25" s="1"/>
      <c r="E25" s="1"/>
      <c r="F25" s="1"/>
      <c r="G25" s="1"/>
      <c r="H25" s="1"/>
    </row>
    <row r="26" spans="1:8" ht="15.6" x14ac:dyDescent="0.3">
      <c r="A26" s="1"/>
      <c r="B26" s="1"/>
      <c r="C26" s="1"/>
      <c r="H26" s="1"/>
    </row>
    <row r="27" spans="1:8" ht="15.6" x14ac:dyDescent="0.3">
      <c r="B27" s="2"/>
      <c r="C27" s="2"/>
    </row>
    <row r="28" spans="1:8" ht="15.6" x14ac:dyDescent="0.3">
      <c r="B28" s="1"/>
      <c r="C28" s="1"/>
    </row>
    <row r="29" spans="1:8" ht="15.6" x14ac:dyDescent="0.3">
      <c r="B29" s="1"/>
      <c r="C29" s="1"/>
    </row>
  </sheetData>
  <sheetProtection algorithmName="SHA-512" hashValue="GyJGgiXo1Unw5tYK5lomtOHrXezOZarcy7FV+NQPiDheMhROwpqQRJCrwZfuuLiStUD9492HBOCKruT6luc0nA==" saltValue="vylFpEA71Y6perp9HObYIg==" spinCount="100000" sheet="1" objects="1" scenarios="1" selectLockedCells="1" selectUnlockedCells="1"/>
  <mergeCells count="3">
    <mergeCell ref="A3:H3"/>
    <mergeCell ref="A4:H4"/>
    <mergeCell ref="A5:H5"/>
  </mergeCells>
  <printOptions horizontalCentered="1"/>
  <pageMargins left="1" right="0.75" top="1" bottom="1" header="0.3" footer="0.3"/>
  <pageSetup scale="93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zoomScaleNormal="100" workbookViewId="0"/>
  </sheetViews>
  <sheetFormatPr defaultRowHeight="14.4" x14ac:dyDescent="0.3"/>
  <cols>
    <col min="1" max="1" width="14.6640625" customWidth="1"/>
    <col min="2" max="2" width="19.33203125" customWidth="1"/>
    <col min="3" max="3" width="34.5546875" customWidth="1"/>
    <col min="4" max="4" width="14.5546875" style="66" customWidth="1"/>
  </cols>
  <sheetData>
    <row r="1" spans="1:4" ht="15" customHeight="1" x14ac:dyDescent="0.3">
      <c r="C1" s="204" t="s">
        <v>112</v>
      </c>
      <c r="D1" s="204"/>
    </row>
    <row r="2" spans="1:4" ht="15.6" x14ac:dyDescent="0.3">
      <c r="A2" s="201" t="s">
        <v>113</v>
      </c>
      <c r="B2" s="201"/>
      <c r="C2" s="201"/>
      <c r="D2" s="201"/>
    </row>
    <row r="3" spans="1:4" ht="15.75" customHeight="1" x14ac:dyDescent="0.3">
      <c r="A3" s="200" t="s">
        <v>114</v>
      </c>
      <c r="B3" s="200"/>
      <c r="C3" s="200"/>
      <c r="D3" s="200"/>
    </row>
    <row r="4" spans="1:4" ht="15.6" x14ac:dyDescent="0.3">
      <c r="A4" s="201" t="s">
        <v>115</v>
      </c>
      <c r="B4" s="201"/>
      <c r="C4" s="201"/>
      <c r="D4" s="201"/>
    </row>
    <row r="5" spans="1:4" ht="15.6" x14ac:dyDescent="0.3">
      <c r="A5" s="61"/>
      <c r="B5" s="61"/>
      <c r="C5" s="61"/>
      <c r="D5" s="61"/>
    </row>
    <row r="6" spans="1:4" ht="15" thickBot="1" x14ac:dyDescent="0.35">
      <c r="A6" s="115" t="s">
        <v>116</v>
      </c>
      <c r="B6" s="115"/>
      <c r="C6" s="115"/>
      <c r="D6" s="133"/>
    </row>
    <row r="7" spans="1:4" ht="15" thickBot="1" x14ac:dyDescent="0.35">
      <c r="A7" s="134" t="s">
        <v>16</v>
      </c>
      <c r="B7" s="134" t="s">
        <v>117</v>
      </c>
      <c r="C7" s="134" t="s">
        <v>4</v>
      </c>
      <c r="D7" s="135" t="s">
        <v>5</v>
      </c>
    </row>
    <row r="8" spans="1:4" x14ac:dyDescent="0.3">
      <c r="A8" s="136" t="s">
        <v>118</v>
      </c>
      <c r="B8" s="136" t="s">
        <v>119</v>
      </c>
      <c r="C8" s="136" t="s">
        <v>120</v>
      </c>
      <c r="D8" s="137">
        <v>15170</v>
      </c>
    </row>
    <row r="9" spans="1:4" x14ac:dyDescent="0.3">
      <c r="A9" s="136"/>
      <c r="B9" s="136" t="s">
        <v>121</v>
      </c>
      <c r="C9" s="136" t="s">
        <v>122</v>
      </c>
      <c r="D9" s="137"/>
    </row>
    <row r="10" spans="1:4" x14ac:dyDescent="0.3">
      <c r="A10" s="136"/>
      <c r="B10" s="136"/>
      <c r="C10" s="136" t="s">
        <v>123</v>
      </c>
      <c r="D10" s="137"/>
    </row>
    <row r="11" spans="1:4" ht="15" thickBot="1" x14ac:dyDescent="0.35">
      <c r="A11" s="138"/>
      <c r="B11" s="138"/>
      <c r="C11" s="138" t="s">
        <v>124</v>
      </c>
      <c r="D11" s="139"/>
    </row>
    <row r="12" spans="1:4" ht="16.2" thickBot="1" x14ac:dyDescent="0.35">
      <c r="A12" s="140"/>
      <c r="B12" s="141" t="s">
        <v>48</v>
      </c>
      <c r="C12" s="4"/>
      <c r="D12" s="142">
        <f>SUM(D8)</f>
        <v>15170</v>
      </c>
    </row>
    <row r="13" spans="1:4" ht="15.6" x14ac:dyDescent="0.3">
      <c r="A13" s="115"/>
      <c r="B13" s="115"/>
      <c r="C13" s="1"/>
      <c r="D13" s="133"/>
    </row>
    <row r="14" spans="1:4" ht="16.2" thickBot="1" x14ac:dyDescent="0.35">
      <c r="A14" s="115" t="s">
        <v>125</v>
      </c>
      <c r="B14" s="115"/>
      <c r="C14" s="1"/>
      <c r="D14" s="133"/>
    </row>
    <row r="15" spans="1:4" ht="15" thickBot="1" x14ac:dyDescent="0.35">
      <c r="A15" s="134" t="s">
        <v>16</v>
      </c>
      <c r="B15" s="134" t="s">
        <v>117</v>
      </c>
      <c r="C15" s="134" t="s">
        <v>4</v>
      </c>
      <c r="D15" s="135" t="s">
        <v>5</v>
      </c>
    </row>
    <row r="16" spans="1:4" x14ac:dyDescent="0.3">
      <c r="A16" s="143" t="s">
        <v>126</v>
      </c>
      <c r="B16" s="144" t="s">
        <v>127</v>
      </c>
      <c r="C16" s="143" t="s">
        <v>128</v>
      </c>
      <c r="D16" s="145">
        <v>9980.4500000000007</v>
      </c>
    </row>
    <row r="17" spans="1:4" x14ac:dyDescent="0.3">
      <c r="A17" s="146"/>
      <c r="B17" s="146"/>
      <c r="C17" s="136" t="s">
        <v>129</v>
      </c>
      <c r="D17" s="147"/>
    </row>
    <row r="18" spans="1:4" x14ac:dyDescent="0.3">
      <c r="A18" s="136" t="s">
        <v>130</v>
      </c>
      <c r="B18" s="148" t="s">
        <v>127</v>
      </c>
      <c r="C18" s="136" t="s">
        <v>128</v>
      </c>
      <c r="D18" s="137">
        <v>9999.1</v>
      </c>
    </row>
    <row r="19" spans="1:4" x14ac:dyDescent="0.3">
      <c r="A19" s="136"/>
      <c r="B19" s="148"/>
      <c r="C19" s="136" t="s">
        <v>131</v>
      </c>
      <c r="D19" s="137"/>
    </row>
    <row r="20" spans="1:4" x14ac:dyDescent="0.3">
      <c r="A20" s="136" t="s">
        <v>132</v>
      </c>
      <c r="B20" s="148" t="s">
        <v>127</v>
      </c>
      <c r="C20" s="136" t="s">
        <v>128</v>
      </c>
      <c r="D20" s="137">
        <v>7996.7</v>
      </c>
    </row>
    <row r="21" spans="1:4" x14ac:dyDescent="0.3">
      <c r="A21" s="136"/>
      <c r="B21" s="148"/>
      <c r="C21" s="136" t="s">
        <v>133</v>
      </c>
      <c r="D21" s="137"/>
    </row>
    <row r="22" spans="1:4" x14ac:dyDescent="0.3">
      <c r="A22" s="136" t="s">
        <v>134</v>
      </c>
      <c r="B22" s="136" t="s">
        <v>127</v>
      </c>
      <c r="C22" s="136" t="s">
        <v>128</v>
      </c>
      <c r="D22" s="137">
        <v>9999.75</v>
      </c>
    </row>
    <row r="23" spans="1:4" x14ac:dyDescent="0.3">
      <c r="A23" s="136"/>
      <c r="B23" s="136"/>
      <c r="C23" s="136" t="s">
        <v>135</v>
      </c>
      <c r="D23" s="137"/>
    </row>
    <row r="24" spans="1:4" x14ac:dyDescent="0.3">
      <c r="A24" s="136" t="s">
        <v>136</v>
      </c>
      <c r="B24" s="148" t="s">
        <v>127</v>
      </c>
      <c r="C24" s="136" t="s">
        <v>128</v>
      </c>
      <c r="D24" s="137">
        <v>9987.98</v>
      </c>
    </row>
    <row r="25" spans="1:4" x14ac:dyDescent="0.3">
      <c r="A25" s="136"/>
      <c r="B25" s="148"/>
      <c r="C25" s="136" t="s">
        <v>137</v>
      </c>
      <c r="D25" s="137"/>
    </row>
    <row r="26" spans="1:4" x14ac:dyDescent="0.3">
      <c r="A26" s="136" t="s">
        <v>138</v>
      </c>
      <c r="B26" s="148" t="s">
        <v>127</v>
      </c>
      <c r="C26" s="136" t="s">
        <v>128</v>
      </c>
      <c r="D26" s="137">
        <v>9967.15</v>
      </c>
    </row>
    <row r="27" spans="1:4" x14ac:dyDescent="0.3">
      <c r="A27" s="136"/>
      <c r="B27" s="148"/>
      <c r="C27" s="136" t="s">
        <v>139</v>
      </c>
      <c r="D27" s="137"/>
    </row>
    <row r="28" spans="1:4" x14ac:dyDescent="0.3">
      <c r="A28" s="136" t="s">
        <v>140</v>
      </c>
      <c r="B28" s="148" t="s">
        <v>127</v>
      </c>
      <c r="C28" s="136" t="s">
        <v>128</v>
      </c>
      <c r="D28" s="137">
        <v>9998.25</v>
      </c>
    </row>
    <row r="29" spans="1:4" x14ac:dyDescent="0.3">
      <c r="A29" s="136"/>
      <c r="B29" s="148"/>
      <c r="C29" s="136" t="s">
        <v>141</v>
      </c>
      <c r="D29" s="137"/>
    </row>
    <row r="30" spans="1:4" x14ac:dyDescent="0.3">
      <c r="A30" s="136" t="s">
        <v>142</v>
      </c>
      <c r="B30" s="148" t="s">
        <v>127</v>
      </c>
      <c r="C30" s="136" t="s">
        <v>128</v>
      </c>
      <c r="D30" s="137">
        <v>7997.8</v>
      </c>
    </row>
    <row r="31" spans="1:4" x14ac:dyDescent="0.3">
      <c r="A31" s="136"/>
      <c r="B31" s="148"/>
      <c r="C31" s="136" t="s">
        <v>143</v>
      </c>
      <c r="D31" s="137"/>
    </row>
    <row r="32" spans="1:4" x14ac:dyDescent="0.3">
      <c r="A32" s="136"/>
      <c r="B32" s="148"/>
      <c r="C32" s="136" t="s">
        <v>144</v>
      </c>
      <c r="D32" s="137"/>
    </row>
    <row r="33" spans="1:4" x14ac:dyDescent="0.3">
      <c r="A33" s="136" t="s">
        <v>145</v>
      </c>
      <c r="B33" s="148" t="s">
        <v>127</v>
      </c>
      <c r="C33" s="136" t="s">
        <v>128</v>
      </c>
      <c r="D33" s="137">
        <v>8000</v>
      </c>
    </row>
    <row r="34" spans="1:4" x14ac:dyDescent="0.3">
      <c r="A34" s="136"/>
      <c r="B34" s="148"/>
      <c r="C34" s="136" t="s">
        <v>146</v>
      </c>
      <c r="D34" s="137"/>
    </row>
    <row r="35" spans="1:4" x14ac:dyDescent="0.3">
      <c r="A35" s="136"/>
      <c r="B35" s="148"/>
      <c r="C35" s="136" t="s">
        <v>144</v>
      </c>
      <c r="D35" s="137"/>
    </row>
    <row r="36" spans="1:4" x14ac:dyDescent="0.3">
      <c r="A36" s="136" t="s">
        <v>147</v>
      </c>
      <c r="B36" s="148" t="s">
        <v>127</v>
      </c>
      <c r="C36" s="136" t="s">
        <v>128</v>
      </c>
      <c r="D36" s="137">
        <v>8000</v>
      </c>
    </row>
    <row r="37" spans="1:4" x14ac:dyDescent="0.3">
      <c r="A37" s="136"/>
      <c r="B37" s="148"/>
      <c r="C37" s="136" t="s">
        <v>148</v>
      </c>
      <c r="D37" s="137"/>
    </row>
    <row r="38" spans="1:4" x14ac:dyDescent="0.3">
      <c r="A38" s="136"/>
      <c r="B38" s="148"/>
      <c r="C38" s="136" t="s">
        <v>144</v>
      </c>
      <c r="D38" s="137"/>
    </row>
    <row r="39" spans="1:4" x14ac:dyDescent="0.3">
      <c r="A39" s="136" t="s">
        <v>149</v>
      </c>
      <c r="B39" s="148" t="s">
        <v>127</v>
      </c>
      <c r="C39" s="136" t="s">
        <v>128</v>
      </c>
      <c r="D39" s="137">
        <v>10243.4</v>
      </c>
    </row>
    <row r="40" spans="1:4" x14ac:dyDescent="0.3">
      <c r="A40" s="136"/>
      <c r="B40" s="148"/>
      <c r="C40" s="136" t="s">
        <v>150</v>
      </c>
      <c r="D40" s="137"/>
    </row>
    <row r="41" spans="1:4" x14ac:dyDescent="0.3">
      <c r="A41" s="136" t="s">
        <v>151</v>
      </c>
      <c r="B41" s="148" t="s">
        <v>127</v>
      </c>
      <c r="C41" s="136" t="s">
        <v>128</v>
      </c>
      <c r="D41" s="137">
        <v>9980.2999999999993</v>
      </c>
    </row>
    <row r="42" spans="1:4" x14ac:dyDescent="0.3">
      <c r="A42" s="136"/>
      <c r="B42" s="148"/>
      <c r="C42" s="136" t="s">
        <v>152</v>
      </c>
      <c r="D42" s="137"/>
    </row>
    <row r="43" spans="1:4" x14ac:dyDescent="0.3">
      <c r="A43" s="136" t="s">
        <v>153</v>
      </c>
      <c r="B43" s="148" t="s">
        <v>154</v>
      </c>
      <c r="C43" s="136" t="s">
        <v>128</v>
      </c>
      <c r="D43" s="137">
        <v>10000</v>
      </c>
    </row>
    <row r="44" spans="1:4" ht="15" thickBot="1" x14ac:dyDescent="0.35">
      <c r="A44" s="138"/>
      <c r="B44" s="149" t="s">
        <v>155</v>
      </c>
      <c r="C44" s="138" t="s">
        <v>156</v>
      </c>
      <c r="D44" s="139"/>
    </row>
    <row r="45" spans="1:4" ht="15" thickBot="1" x14ac:dyDescent="0.35">
      <c r="A45" s="140"/>
      <c r="B45" s="150" t="s">
        <v>48</v>
      </c>
      <c r="C45" s="151"/>
      <c r="D45" s="142">
        <f>SUM(D16:D44)</f>
        <v>122150.88</v>
      </c>
    </row>
    <row r="46" spans="1:4" x14ac:dyDescent="0.3">
      <c r="A46" s="115"/>
      <c r="B46" s="67"/>
      <c r="C46" s="115"/>
      <c r="D46" s="152"/>
    </row>
    <row r="47" spans="1:4" x14ac:dyDescent="0.3">
      <c r="A47" s="115"/>
      <c r="B47" s="67"/>
      <c r="C47" s="115"/>
      <c r="D47" s="152"/>
    </row>
    <row r="48" spans="1:4" ht="15.6" x14ac:dyDescent="0.3">
      <c r="A48" s="115"/>
      <c r="B48" s="115"/>
      <c r="C48" s="204" t="s">
        <v>157</v>
      </c>
      <c r="D48" s="204"/>
    </row>
    <row r="49" spans="1:4" ht="15" thickBot="1" x14ac:dyDescent="0.35">
      <c r="A49" s="153" t="s">
        <v>158</v>
      </c>
      <c r="B49" s="115"/>
      <c r="C49" s="115"/>
      <c r="D49" s="133"/>
    </row>
    <row r="50" spans="1:4" ht="15" thickBot="1" x14ac:dyDescent="0.35">
      <c r="A50" s="134" t="s">
        <v>16</v>
      </c>
      <c r="B50" s="154" t="s">
        <v>117</v>
      </c>
      <c r="C50" s="134" t="s">
        <v>4</v>
      </c>
      <c r="D50" s="135" t="s">
        <v>5</v>
      </c>
    </row>
    <row r="51" spans="1:4" x14ac:dyDescent="0.3">
      <c r="A51" s="143" t="s">
        <v>159</v>
      </c>
      <c r="B51" s="143" t="s">
        <v>160</v>
      </c>
      <c r="C51" s="136" t="s">
        <v>161</v>
      </c>
      <c r="D51" s="145">
        <v>68000</v>
      </c>
    </row>
    <row r="52" spans="1:4" x14ac:dyDescent="0.3">
      <c r="A52" s="136"/>
      <c r="B52" s="136"/>
      <c r="C52" s="136" t="s">
        <v>162</v>
      </c>
      <c r="D52" s="137"/>
    </row>
    <row r="53" spans="1:4" x14ac:dyDescent="0.3">
      <c r="A53" s="136"/>
      <c r="B53" s="136"/>
      <c r="C53" s="136" t="s">
        <v>163</v>
      </c>
      <c r="D53" s="137"/>
    </row>
    <row r="54" spans="1:4" x14ac:dyDescent="0.3">
      <c r="A54" s="136"/>
      <c r="B54" s="136"/>
      <c r="C54" s="136" t="s">
        <v>164</v>
      </c>
      <c r="D54" s="137"/>
    </row>
    <row r="55" spans="1:4" ht="15" thickBot="1" x14ac:dyDescent="0.35">
      <c r="A55" s="138"/>
      <c r="B55" s="138"/>
      <c r="C55" s="138" t="s">
        <v>165</v>
      </c>
      <c r="D55" s="139"/>
    </row>
    <row r="56" spans="1:4" ht="15" thickBot="1" x14ac:dyDescent="0.35">
      <c r="A56" s="140"/>
      <c r="B56" s="151" t="s">
        <v>48</v>
      </c>
      <c r="C56" s="151"/>
      <c r="D56" s="142">
        <f>SUM(D51:D55)</f>
        <v>68000</v>
      </c>
    </row>
    <row r="57" spans="1:4" x14ac:dyDescent="0.3">
      <c r="A57" s="115"/>
      <c r="B57" s="115"/>
      <c r="C57" s="115"/>
      <c r="D57" s="133"/>
    </row>
    <row r="58" spans="1:4" ht="15" thickBot="1" x14ac:dyDescent="0.35">
      <c r="A58" s="153" t="s">
        <v>166</v>
      </c>
      <c r="B58" s="115"/>
      <c r="C58" s="115"/>
      <c r="D58" s="133"/>
    </row>
    <row r="59" spans="1:4" ht="15" thickBot="1" x14ac:dyDescent="0.35">
      <c r="A59" s="134" t="s">
        <v>16</v>
      </c>
      <c r="B59" s="154" t="s">
        <v>117</v>
      </c>
      <c r="C59" s="134" t="s">
        <v>4</v>
      </c>
      <c r="D59" s="135" t="s">
        <v>5</v>
      </c>
    </row>
    <row r="60" spans="1:4" x14ac:dyDescent="0.3">
      <c r="A60" s="143" t="s">
        <v>167</v>
      </c>
      <c r="B60" s="143" t="s">
        <v>160</v>
      </c>
      <c r="C60" s="143" t="s">
        <v>168</v>
      </c>
      <c r="D60" s="145">
        <v>62500</v>
      </c>
    </row>
    <row r="61" spans="1:4" x14ac:dyDescent="0.3">
      <c r="A61" s="136"/>
      <c r="B61" s="136"/>
      <c r="C61" s="136" t="s">
        <v>169</v>
      </c>
      <c r="D61" s="137"/>
    </row>
    <row r="62" spans="1:4" x14ac:dyDescent="0.3">
      <c r="A62" s="136" t="s">
        <v>170</v>
      </c>
      <c r="B62" s="136" t="s">
        <v>160</v>
      </c>
      <c r="C62" s="136" t="s">
        <v>171</v>
      </c>
      <c r="D62" s="137">
        <v>59000</v>
      </c>
    </row>
    <row r="63" spans="1:4" x14ac:dyDescent="0.3">
      <c r="A63" s="136"/>
      <c r="B63" s="136"/>
      <c r="C63" s="136" t="s">
        <v>172</v>
      </c>
      <c r="D63" s="137"/>
    </row>
    <row r="64" spans="1:4" x14ac:dyDescent="0.3">
      <c r="A64" s="136" t="s">
        <v>173</v>
      </c>
      <c r="B64" s="136" t="s">
        <v>160</v>
      </c>
      <c r="C64" s="136" t="s">
        <v>171</v>
      </c>
      <c r="D64" s="137">
        <v>59000</v>
      </c>
    </row>
    <row r="65" spans="1:4" x14ac:dyDescent="0.3">
      <c r="A65" s="136"/>
      <c r="B65" s="136"/>
      <c r="C65" s="136" t="s">
        <v>172</v>
      </c>
      <c r="D65" s="137"/>
    </row>
    <row r="66" spans="1:4" x14ac:dyDescent="0.3">
      <c r="A66" s="136" t="s">
        <v>174</v>
      </c>
      <c r="B66" s="136" t="s">
        <v>160</v>
      </c>
      <c r="C66" s="136" t="s">
        <v>168</v>
      </c>
      <c r="D66" s="137">
        <v>55500</v>
      </c>
    </row>
    <row r="67" spans="1:4" x14ac:dyDescent="0.3">
      <c r="A67" s="136"/>
      <c r="B67" s="136"/>
      <c r="C67" s="136" t="s">
        <v>175</v>
      </c>
      <c r="D67" s="137"/>
    </row>
    <row r="68" spans="1:4" x14ac:dyDescent="0.3">
      <c r="A68" s="136" t="s">
        <v>176</v>
      </c>
      <c r="B68" s="136" t="s">
        <v>160</v>
      </c>
      <c r="C68" s="136" t="s">
        <v>168</v>
      </c>
      <c r="D68" s="137">
        <v>55500</v>
      </c>
    </row>
    <row r="69" spans="1:4" x14ac:dyDescent="0.3">
      <c r="A69" s="136"/>
      <c r="B69" s="136"/>
      <c r="C69" s="136" t="s">
        <v>175</v>
      </c>
      <c r="D69" s="137"/>
    </row>
    <row r="70" spans="1:4" x14ac:dyDescent="0.3">
      <c r="A70" s="136" t="s">
        <v>177</v>
      </c>
      <c r="B70" s="136" t="s">
        <v>160</v>
      </c>
      <c r="C70" s="136" t="s">
        <v>178</v>
      </c>
      <c r="D70" s="137">
        <v>39200</v>
      </c>
    </row>
    <row r="71" spans="1:4" x14ac:dyDescent="0.3">
      <c r="A71" s="136"/>
      <c r="B71" s="136"/>
      <c r="C71" s="136" t="s">
        <v>179</v>
      </c>
      <c r="D71" s="137"/>
    </row>
    <row r="72" spans="1:4" x14ac:dyDescent="0.3">
      <c r="A72" s="136" t="s">
        <v>180</v>
      </c>
      <c r="B72" s="136" t="s">
        <v>160</v>
      </c>
      <c r="C72" s="136" t="s">
        <v>178</v>
      </c>
      <c r="D72" s="137">
        <v>59000</v>
      </c>
    </row>
    <row r="73" spans="1:4" x14ac:dyDescent="0.3">
      <c r="A73" s="136"/>
      <c r="B73" s="136"/>
      <c r="C73" s="136" t="s">
        <v>179</v>
      </c>
      <c r="D73" s="137"/>
    </row>
    <row r="74" spans="1:4" x14ac:dyDescent="0.3">
      <c r="A74" s="136" t="s">
        <v>181</v>
      </c>
      <c r="B74" s="136" t="s">
        <v>160</v>
      </c>
      <c r="C74" s="136" t="s">
        <v>178</v>
      </c>
      <c r="D74" s="137">
        <v>26500</v>
      </c>
    </row>
    <row r="75" spans="1:4" x14ac:dyDescent="0.3">
      <c r="A75" s="136"/>
      <c r="B75" s="136"/>
      <c r="C75" s="136" t="s">
        <v>179</v>
      </c>
      <c r="D75" s="137"/>
    </row>
    <row r="76" spans="1:4" x14ac:dyDescent="0.3">
      <c r="A76" s="136" t="s">
        <v>182</v>
      </c>
      <c r="B76" s="136" t="s">
        <v>160</v>
      </c>
      <c r="C76" s="136"/>
      <c r="D76" s="137">
        <v>59000</v>
      </c>
    </row>
    <row r="77" spans="1:4" x14ac:dyDescent="0.3">
      <c r="A77" s="136" t="s">
        <v>183</v>
      </c>
      <c r="B77" s="136" t="s">
        <v>160</v>
      </c>
      <c r="C77" s="136" t="s">
        <v>178</v>
      </c>
      <c r="D77" s="137">
        <v>59000</v>
      </c>
    </row>
    <row r="78" spans="1:4" x14ac:dyDescent="0.3">
      <c r="A78" s="136"/>
      <c r="B78" s="136"/>
      <c r="C78" s="136" t="s">
        <v>184</v>
      </c>
      <c r="D78" s="137"/>
    </row>
    <row r="79" spans="1:4" x14ac:dyDescent="0.3">
      <c r="A79" s="136" t="s">
        <v>185</v>
      </c>
      <c r="B79" s="136" t="s">
        <v>160</v>
      </c>
      <c r="C79" s="136" t="s">
        <v>168</v>
      </c>
      <c r="D79" s="137">
        <v>59000</v>
      </c>
    </row>
    <row r="80" spans="1:4" x14ac:dyDescent="0.3">
      <c r="A80" s="136"/>
      <c r="B80" s="136"/>
      <c r="C80" s="136" t="s">
        <v>175</v>
      </c>
      <c r="D80" s="137"/>
    </row>
    <row r="81" spans="1:4" x14ac:dyDescent="0.3">
      <c r="A81" s="136" t="s">
        <v>186</v>
      </c>
      <c r="B81" s="136" t="s">
        <v>160</v>
      </c>
      <c r="C81" s="136" t="s">
        <v>187</v>
      </c>
      <c r="D81" s="137">
        <v>118000</v>
      </c>
    </row>
    <row r="82" spans="1:4" x14ac:dyDescent="0.3">
      <c r="A82" s="155"/>
      <c r="B82" s="136"/>
      <c r="C82" s="136" t="s">
        <v>188</v>
      </c>
      <c r="D82" s="137"/>
    </row>
    <row r="83" spans="1:4" ht="15" thickBot="1" x14ac:dyDescent="0.35">
      <c r="A83" s="155"/>
      <c r="B83" s="136"/>
      <c r="C83" s="136" t="s">
        <v>189</v>
      </c>
      <c r="D83" s="137"/>
    </row>
    <row r="84" spans="1:4" x14ac:dyDescent="0.3">
      <c r="A84" s="156"/>
      <c r="B84" s="157" t="s">
        <v>48</v>
      </c>
      <c r="C84" s="157"/>
      <c r="D84" s="158">
        <f>SUM(D60:D81)</f>
        <v>711200</v>
      </c>
    </row>
    <row r="85" spans="1:4" ht="15" thickBot="1" x14ac:dyDescent="0.35">
      <c r="A85" s="159"/>
      <c r="B85" s="160" t="s">
        <v>190</v>
      </c>
      <c r="C85" s="160"/>
      <c r="D85" s="161">
        <f>D12+D45+D56+D84</f>
        <v>916520.88</v>
      </c>
    </row>
    <row r="86" spans="1:4" x14ac:dyDescent="0.3">
      <c r="A86" s="115"/>
      <c r="B86" s="115"/>
      <c r="C86" s="115"/>
      <c r="D86" s="133"/>
    </row>
    <row r="87" spans="1:4" ht="15.6" x14ac:dyDescent="0.3">
      <c r="A87" s="201" t="s">
        <v>22</v>
      </c>
      <c r="B87" s="201"/>
      <c r="C87" s="1"/>
    </row>
    <row r="88" spans="1:4" ht="15.6" x14ac:dyDescent="0.3">
      <c r="A88" s="1"/>
      <c r="B88" s="1"/>
      <c r="C88" s="1"/>
    </row>
    <row r="89" spans="1:4" ht="15.6" x14ac:dyDescent="0.3">
      <c r="A89" s="200" t="s">
        <v>191</v>
      </c>
      <c r="B89" s="200"/>
      <c r="C89" s="200"/>
    </row>
    <row r="90" spans="1:4" ht="15.6" x14ac:dyDescent="0.3">
      <c r="A90" s="201" t="s">
        <v>192</v>
      </c>
      <c r="B90" s="201"/>
      <c r="C90" s="201"/>
    </row>
    <row r="91" spans="1:4" ht="15.6" x14ac:dyDescent="0.3">
      <c r="A91" s="201" t="s">
        <v>193</v>
      </c>
      <c r="B91" s="201"/>
      <c r="C91" s="201"/>
    </row>
  </sheetData>
  <sheetProtection algorithmName="SHA-512" hashValue="+hCuwT8k6zG/Pqzua+tQO0B6lBLUP+2IQPGhLFW6FsslwMvkSz6lTC4D5bwH4VD6mLSGjet12SFBnoMpvurkDg==" saltValue="BPg7s9UxAiPYr8F7f2BPHQ==" spinCount="100000" sheet="1" objects="1" scenarios="1" selectLockedCells="1" selectUnlockedCells="1"/>
  <mergeCells count="9">
    <mergeCell ref="A89:C89"/>
    <mergeCell ref="A90:C90"/>
    <mergeCell ref="A91:C91"/>
    <mergeCell ref="C1:D1"/>
    <mergeCell ref="A2:D2"/>
    <mergeCell ref="A3:D3"/>
    <mergeCell ref="A4:D4"/>
    <mergeCell ref="C48:D48"/>
    <mergeCell ref="A87:B87"/>
  </mergeCells>
  <printOptions horizontalCentered="1"/>
  <pageMargins left="0.7" right="0.7" top="0.75" bottom="0.75" header="0.3" footer="0.3"/>
  <pageSetup orientation="portrait" horizontalDpi="4294967294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/>
  </sheetViews>
  <sheetFormatPr defaultRowHeight="14.4" x14ac:dyDescent="0.3"/>
  <cols>
    <col min="1" max="1" width="5.6640625" customWidth="1"/>
    <col min="2" max="2" width="18.88671875" customWidth="1"/>
    <col min="3" max="3" width="25.5546875" customWidth="1"/>
    <col min="4" max="4" width="25.6640625" customWidth="1"/>
  </cols>
  <sheetData>
    <row r="1" spans="1:4" ht="15.6" x14ac:dyDescent="0.3">
      <c r="D1" s="30" t="s">
        <v>76</v>
      </c>
    </row>
    <row r="3" spans="1:4" ht="15.6" x14ac:dyDescent="0.3">
      <c r="A3" s="201" t="s">
        <v>0</v>
      </c>
      <c r="B3" s="201"/>
      <c r="C3" s="201"/>
      <c r="D3" s="201"/>
    </row>
    <row r="4" spans="1:4" ht="15.6" x14ac:dyDescent="0.3">
      <c r="A4" s="201" t="s">
        <v>29</v>
      </c>
      <c r="B4" s="201"/>
      <c r="C4" s="201"/>
      <c r="D4" s="201"/>
    </row>
    <row r="5" spans="1:4" ht="15.6" x14ac:dyDescent="0.3">
      <c r="A5" s="201" t="s">
        <v>30</v>
      </c>
      <c r="B5" s="201"/>
      <c r="C5" s="201"/>
      <c r="D5" s="201"/>
    </row>
    <row r="6" spans="1:4" ht="16.2" thickBot="1" x14ac:dyDescent="0.35">
      <c r="A6" s="1"/>
      <c r="B6" s="1"/>
      <c r="C6" s="1"/>
      <c r="D6" s="1"/>
    </row>
    <row r="7" spans="1:4" ht="15.6" x14ac:dyDescent="0.3">
      <c r="A7" s="205" t="s">
        <v>31</v>
      </c>
      <c r="B7" s="206"/>
      <c r="C7" s="207"/>
      <c r="D7" s="31" t="s">
        <v>47</v>
      </c>
    </row>
    <row r="8" spans="1:4" ht="15.6" x14ac:dyDescent="0.3">
      <c r="A8" s="32" t="s">
        <v>32</v>
      </c>
      <c r="B8" s="14"/>
      <c r="C8" s="7"/>
      <c r="D8" s="33">
        <v>165607.78</v>
      </c>
    </row>
    <row r="9" spans="1:4" ht="15.6" x14ac:dyDescent="0.3">
      <c r="A9" s="32" t="s">
        <v>33</v>
      </c>
      <c r="B9" s="14"/>
      <c r="C9" s="7"/>
      <c r="D9" s="33">
        <v>79636.72</v>
      </c>
    </row>
    <row r="10" spans="1:4" ht="15.6" x14ac:dyDescent="0.3">
      <c r="A10" s="32" t="s">
        <v>34</v>
      </c>
      <c r="B10" s="14"/>
      <c r="C10" s="7"/>
      <c r="D10" s="33">
        <v>70829.259999999995</v>
      </c>
    </row>
    <row r="11" spans="1:4" ht="15.6" x14ac:dyDescent="0.3">
      <c r="A11" s="32" t="s">
        <v>35</v>
      </c>
      <c r="B11" s="14"/>
      <c r="C11" s="7"/>
      <c r="D11" s="33">
        <v>236033.23</v>
      </c>
    </row>
    <row r="12" spans="1:4" ht="15.6" x14ac:dyDescent="0.3">
      <c r="A12" s="32" t="s">
        <v>36</v>
      </c>
      <c r="B12" s="14"/>
      <c r="C12" s="7"/>
      <c r="D12" s="33">
        <v>44311.8</v>
      </c>
    </row>
    <row r="13" spans="1:4" ht="15.6" x14ac:dyDescent="0.3">
      <c r="A13" s="32" t="s">
        <v>37</v>
      </c>
      <c r="B13" s="14"/>
      <c r="C13" s="7"/>
      <c r="D13" s="33">
        <v>108674.57</v>
      </c>
    </row>
    <row r="14" spans="1:4" ht="15.6" x14ac:dyDescent="0.3">
      <c r="A14" s="34" t="s">
        <v>38</v>
      </c>
      <c r="B14" s="14"/>
      <c r="C14" s="10"/>
      <c r="D14" s="33">
        <v>241988.67</v>
      </c>
    </row>
    <row r="15" spans="1:4" ht="15.6" x14ac:dyDescent="0.3">
      <c r="A15" s="34" t="s">
        <v>39</v>
      </c>
      <c r="B15" s="14"/>
      <c r="C15" s="10"/>
      <c r="D15" s="33">
        <v>298147.03999999998</v>
      </c>
    </row>
    <row r="16" spans="1:4" ht="15.6" x14ac:dyDescent="0.3">
      <c r="A16" s="34" t="s">
        <v>40</v>
      </c>
      <c r="B16" s="14"/>
      <c r="C16" s="10"/>
      <c r="D16" s="33">
        <v>156315.59</v>
      </c>
    </row>
    <row r="17" spans="1:4" ht="15.6" x14ac:dyDescent="0.3">
      <c r="A17" s="34" t="s">
        <v>41</v>
      </c>
      <c r="B17" s="14"/>
      <c r="C17" s="10"/>
      <c r="D17" s="33">
        <v>196696.49</v>
      </c>
    </row>
    <row r="18" spans="1:4" ht="15.6" x14ac:dyDescent="0.3">
      <c r="A18" s="34" t="s">
        <v>42</v>
      </c>
      <c r="B18" s="14"/>
      <c r="C18" s="10"/>
      <c r="D18" s="33">
        <v>432254.42</v>
      </c>
    </row>
    <row r="19" spans="1:4" ht="15.6" x14ac:dyDescent="0.3">
      <c r="A19" s="34" t="s">
        <v>43</v>
      </c>
      <c r="B19" s="14"/>
      <c r="C19" s="10"/>
      <c r="D19" s="33">
        <v>303929.39</v>
      </c>
    </row>
    <row r="20" spans="1:4" ht="15.6" x14ac:dyDescent="0.3">
      <c r="A20" s="34" t="s">
        <v>44</v>
      </c>
      <c r="B20" s="14"/>
      <c r="C20" s="10"/>
      <c r="D20" s="33">
        <v>120999.74</v>
      </c>
    </row>
    <row r="21" spans="1:4" ht="15.6" x14ac:dyDescent="0.3">
      <c r="A21" s="34" t="s">
        <v>45</v>
      </c>
      <c r="B21" s="14"/>
      <c r="C21" s="10"/>
      <c r="D21" s="33">
        <v>52892.24</v>
      </c>
    </row>
    <row r="22" spans="1:4" ht="15.6" x14ac:dyDescent="0.3">
      <c r="A22" s="34" t="s">
        <v>46</v>
      </c>
      <c r="B22" s="14"/>
      <c r="C22" s="10"/>
      <c r="D22" s="33">
        <v>89458.559999999998</v>
      </c>
    </row>
    <row r="23" spans="1:4" ht="16.2" thickBot="1" x14ac:dyDescent="0.35">
      <c r="A23" s="208" t="s">
        <v>48</v>
      </c>
      <c r="B23" s="209"/>
      <c r="C23" s="210"/>
      <c r="D23" s="35">
        <f>SUM(D8:D22)</f>
        <v>2597775.5000000005</v>
      </c>
    </row>
    <row r="24" spans="1:4" ht="15.6" x14ac:dyDescent="0.3">
      <c r="A24" s="1"/>
      <c r="B24" s="1"/>
      <c r="C24" s="1"/>
      <c r="D24" s="1"/>
    </row>
    <row r="25" spans="1:4" ht="15.6" x14ac:dyDescent="0.3">
      <c r="A25" s="1" t="s">
        <v>22</v>
      </c>
      <c r="C25" s="1"/>
      <c r="D25" s="1"/>
    </row>
    <row r="26" spans="1:4" ht="15.6" x14ac:dyDescent="0.3">
      <c r="A26" s="1"/>
      <c r="B26" s="1"/>
      <c r="C26" s="1"/>
      <c r="D26" s="1"/>
    </row>
    <row r="27" spans="1:4" ht="15.6" x14ac:dyDescent="0.3">
      <c r="A27" s="1"/>
      <c r="B27" s="1"/>
      <c r="D27" s="1"/>
    </row>
    <row r="28" spans="1:4" ht="15.6" x14ac:dyDescent="0.3">
      <c r="B28" s="2" t="s">
        <v>23</v>
      </c>
    </row>
    <row r="29" spans="1:4" ht="15.6" x14ac:dyDescent="0.3">
      <c r="B29" s="1" t="s">
        <v>24</v>
      </c>
    </row>
    <row r="30" spans="1:4" ht="15.6" x14ac:dyDescent="0.3">
      <c r="B30" s="1" t="s">
        <v>25</v>
      </c>
    </row>
  </sheetData>
  <sheetProtection algorithmName="SHA-512" hashValue="gfpMpO9t9eQS9Ck81SgmkhDrlnonMQCrKWNUrZSaBhsGRj3Y3RgVfNEUZYISBHBTgHxNBAmz8GEP6TIZZMrOwg==" saltValue="U1P/cE2ExKvKm4ouswn1VA==" spinCount="100000" sheet="1" objects="1" scenarios="1" selectLockedCells="1" selectUnlockedCells="1"/>
  <mergeCells count="5">
    <mergeCell ref="A3:D3"/>
    <mergeCell ref="A4:D4"/>
    <mergeCell ref="A5:D5"/>
    <mergeCell ref="A7:C7"/>
    <mergeCell ref="A23:C23"/>
  </mergeCells>
  <printOptions horizontalCentered="1"/>
  <pageMargins left="1.4" right="1" top="1" bottom="1" header="0.3" footer="0.3"/>
  <pageSetup scale="93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SAOB General page 1</vt:lpstr>
      <vt:lpstr>SAOB General page 2</vt:lpstr>
      <vt:lpstr>SAOB-SEF</vt:lpstr>
      <vt:lpstr>Annx B.1</vt:lpstr>
      <vt:lpstr>Annex B.2</vt:lpstr>
      <vt:lpstr>Annex B.3</vt:lpstr>
      <vt:lpstr>Annex B.4</vt:lpstr>
      <vt:lpstr>'Annex B.2'!Print_Area</vt:lpstr>
      <vt:lpstr>'Annex B.3'!Print_Area</vt:lpstr>
      <vt:lpstr>'Annex B.4'!Print_Area</vt:lpstr>
      <vt:lpstr>'Annx B.1'!Print_Area</vt:lpstr>
      <vt:lpstr>'SAOB General page 1'!Print_Area</vt:lpstr>
      <vt:lpstr>'SAOB General page 2'!Print_Area</vt:lpstr>
      <vt:lpstr>'SAOB-SEF'!Print_Area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Annexes A.1 - B.4</dc:title>
  <dc:creator>COA - Municipality of Mapandan, Pangasinan</dc:creator>
  <cp:lastModifiedBy>Evy Lacanlale</cp:lastModifiedBy>
  <cp:lastPrinted>2017-08-08T05:25:36Z</cp:lastPrinted>
  <dcterms:created xsi:type="dcterms:W3CDTF">2017-03-12T03:38:31Z</dcterms:created>
  <dcterms:modified xsi:type="dcterms:W3CDTF">2017-08-08T05:26:38Z</dcterms:modified>
</cp:coreProperties>
</file>