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oa-data-repository\ITO\WADAS\AARS\Shirley\2015\Region 1\email-July 28, 2016\Mapandan_Pang1_aar2015\final\"/>
    </mc:Choice>
  </mc:AlternateContent>
  <bookViews>
    <workbookView xWindow="600" yWindow="530" windowWidth="14660" windowHeight="7620" tabRatio="672"/>
  </bookViews>
  <sheets>
    <sheet name="Condensed Financial Position" sheetId="6" r:id="rId1"/>
    <sheet name="Condensed Financial Performance" sheetId="8" r:id="rId2"/>
    <sheet name="Condensed Change in Equity" sheetId="11" r:id="rId3"/>
    <sheet name="Schedule of Comparison - Genera" sheetId="17" r:id="rId4"/>
    <sheet name="Condensed Cash Flow" sheetId="12" r:id="rId5"/>
  </sheets>
  <definedNames>
    <definedName name="OLE_LINK1" localSheetId="3">'Schedule of Comparison - Genera'!$A$1</definedName>
    <definedName name="OLE_LINK9" localSheetId="4">'Condensed Cash Flow'!$A$105</definedName>
    <definedName name="_xlnm.Print_Area" localSheetId="4">'Condensed Cash Flow'!$A$1:$D$54</definedName>
    <definedName name="_xlnm.Print_Area" localSheetId="2">'Condensed Change in Equity'!$A$1:$E$19</definedName>
    <definedName name="_xlnm.Print_Area" localSheetId="1">'Condensed Financial Performance'!$A$1:$F$35</definedName>
    <definedName name="_xlnm.Print_Area" localSheetId="0">'Condensed Financial Position'!$A$1:$E$50</definedName>
    <definedName name="_xlnm.Print_Area" localSheetId="3">'Schedule of Comparison - Genera'!$A$1:$P$94</definedName>
    <definedName name="_xlnm.Print_Titles" localSheetId="3">'Schedule of Comparison - Genera'!$6:$8</definedName>
  </definedNames>
  <calcPr calcId="152511"/>
</workbook>
</file>

<file path=xl/calcChain.xml><?xml version="1.0" encoding="utf-8"?>
<calcChain xmlns="http://schemas.openxmlformats.org/spreadsheetml/2006/main">
  <c r="E19" i="11" l="1"/>
  <c r="E12" i="11"/>
  <c r="D103" i="12" l="1"/>
  <c r="N92" i="17" l="1"/>
  <c r="P92" i="17" s="1"/>
  <c r="L92" i="17"/>
  <c r="P91" i="17"/>
  <c r="L91" i="17"/>
  <c r="P90" i="17"/>
  <c r="L90" i="17"/>
  <c r="P89" i="17"/>
  <c r="L89" i="17"/>
  <c r="L88" i="17"/>
  <c r="P87" i="17"/>
  <c r="L87" i="17"/>
  <c r="P86" i="17"/>
  <c r="L86" i="17"/>
  <c r="P84" i="17"/>
  <c r="L84" i="17"/>
  <c r="N83" i="17"/>
  <c r="J83" i="17"/>
  <c r="H83" i="17"/>
  <c r="L83" i="17" s="1"/>
  <c r="P82" i="17"/>
  <c r="L82" i="17"/>
  <c r="P80" i="17"/>
  <c r="L80" i="17"/>
  <c r="P79" i="17"/>
  <c r="L79" i="17"/>
  <c r="P77" i="17"/>
  <c r="L77" i="17"/>
  <c r="P76" i="17"/>
  <c r="L76" i="17"/>
  <c r="N74" i="17"/>
  <c r="J74" i="17"/>
  <c r="P74" i="17" s="1"/>
  <c r="H74" i="17"/>
  <c r="N73" i="17"/>
  <c r="P73" i="17" s="1"/>
  <c r="J73" i="17"/>
  <c r="H73" i="17"/>
  <c r="L73" i="17" s="1"/>
  <c r="N71" i="17"/>
  <c r="J71" i="17"/>
  <c r="L71" i="17" s="1"/>
  <c r="N70" i="17"/>
  <c r="J70" i="17"/>
  <c r="P70" i="17" s="1"/>
  <c r="H70" i="17"/>
  <c r="P68" i="17"/>
  <c r="H68" i="17"/>
  <c r="L68" i="17" s="1"/>
  <c r="N67" i="17"/>
  <c r="P67" i="17" s="1"/>
  <c r="L67" i="17"/>
  <c r="P66" i="17"/>
  <c r="L66" i="17"/>
  <c r="P64" i="17"/>
  <c r="L64" i="17"/>
  <c r="P63" i="17"/>
  <c r="H63" i="17"/>
  <c r="L63" i="17" s="1"/>
  <c r="P62" i="17"/>
  <c r="H62" i="17"/>
  <c r="L62" i="17" s="1"/>
  <c r="P60" i="17"/>
  <c r="L60" i="17"/>
  <c r="P59" i="17"/>
  <c r="L59" i="17"/>
  <c r="P58" i="17"/>
  <c r="L58" i="17"/>
  <c r="P56" i="17"/>
  <c r="L56" i="17"/>
  <c r="P55" i="17"/>
  <c r="L55" i="17"/>
  <c r="P54" i="17"/>
  <c r="L54" i="17"/>
  <c r="P52" i="17"/>
  <c r="L52" i="17"/>
  <c r="P51" i="17"/>
  <c r="L51" i="17"/>
  <c r="P50" i="17"/>
  <c r="L50" i="17"/>
  <c r="P48" i="17"/>
  <c r="L48" i="17"/>
  <c r="P47" i="17"/>
  <c r="L47" i="17"/>
  <c r="P46" i="17"/>
  <c r="L46" i="17"/>
  <c r="P44" i="17"/>
  <c r="H44" i="17"/>
  <c r="L44" i="17" s="1"/>
  <c r="N43" i="17"/>
  <c r="N93" i="17" s="1"/>
  <c r="J43" i="17"/>
  <c r="H43" i="17"/>
  <c r="L43" i="17" s="1"/>
  <c r="P42" i="17"/>
  <c r="L42" i="17"/>
  <c r="H42" i="17"/>
  <c r="P38" i="17"/>
  <c r="L38" i="17"/>
  <c r="P37" i="17"/>
  <c r="L37" i="17"/>
  <c r="P36" i="17"/>
  <c r="L36" i="17"/>
  <c r="P35" i="17"/>
  <c r="L35" i="17"/>
  <c r="P34" i="17"/>
  <c r="L34" i="17"/>
  <c r="P33" i="17"/>
  <c r="L33" i="17"/>
  <c r="P32" i="17"/>
  <c r="L32" i="17"/>
  <c r="P31" i="17"/>
  <c r="L31" i="17"/>
  <c r="P30" i="17"/>
  <c r="L30" i="17"/>
  <c r="P29" i="17"/>
  <c r="L29" i="17"/>
  <c r="P23" i="17"/>
  <c r="L28" i="17"/>
  <c r="P27" i="17"/>
  <c r="L27" i="17"/>
  <c r="P26" i="17"/>
  <c r="L26" i="17"/>
  <c r="P25" i="17"/>
  <c r="L25" i="17"/>
  <c r="P24" i="17"/>
  <c r="L24" i="17"/>
  <c r="P22" i="17"/>
  <c r="L22" i="17"/>
  <c r="N19" i="17"/>
  <c r="P19" i="17" s="1"/>
  <c r="J19" i="17"/>
  <c r="H19" i="17"/>
  <c r="L19" i="17" s="1"/>
  <c r="N18" i="17"/>
  <c r="J18" i="17"/>
  <c r="H18" i="17"/>
  <c r="N17" i="17"/>
  <c r="N20" i="17" s="1"/>
  <c r="J17" i="17"/>
  <c r="H17" i="17"/>
  <c r="L17" i="17" s="1"/>
  <c r="N14" i="17"/>
  <c r="N15" i="17" s="1"/>
  <c r="J14" i="17"/>
  <c r="J15" i="17" s="1"/>
  <c r="H14" i="17"/>
  <c r="P13" i="17"/>
  <c r="L13" i="17"/>
  <c r="P12" i="17"/>
  <c r="L12" i="17"/>
  <c r="P83" i="17" l="1"/>
  <c r="L14" i="17"/>
  <c r="L15" i="17" s="1"/>
  <c r="J20" i="17"/>
  <c r="J23" i="17"/>
  <c r="J39" i="17" s="1"/>
  <c r="J94" i="17" s="1"/>
  <c r="P18" i="17"/>
  <c r="H93" i="17"/>
  <c r="J93" i="17"/>
  <c r="L70" i="17"/>
  <c r="L93" i="17" s="1"/>
  <c r="P71" i="17"/>
  <c r="L74" i="17"/>
  <c r="N39" i="17"/>
  <c r="N94" i="17" s="1"/>
  <c r="H15" i="17"/>
  <c r="L18" i="17"/>
  <c r="L20" i="17" s="1"/>
  <c r="H20" i="17"/>
  <c r="H39" i="17" s="1"/>
  <c r="P43" i="17"/>
  <c r="P93" i="17" s="1"/>
  <c r="P88" i="17"/>
  <c r="P14" i="17"/>
  <c r="P15" i="17" s="1"/>
  <c r="P17" i="17"/>
  <c r="P20" i="17" s="1"/>
  <c r="H94" i="17" l="1"/>
  <c r="L23" i="17"/>
  <c r="L39" i="17" s="1"/>
  <c r="L94" i="17" s="1"/>
  <c r="P39" i="17"/>
  <c r="P94" i="17" s="1"/>
  <c r="E34" i="6" l="1"/>
  <c r="D49" i="12"/>
  <c r="D44" i="12"/>
  <c r="D38" i="12"/>
  <c r="D30" i="12"/>
  <c r="D21" i="12"/>
  <c r="D14" i="12"/>
  <c r="E16" i="11"/>
  <c r="F21" i="8"/>
  <c r="F14" i="8"/>
  <c r="E41" i="6"/>
  <c r="E22" i="6"/>
  <c r="E13" i="6"/>
  <c r="D22" i="12" l="1"/>
  <c r="D39" i="12"/>
  <c r="D50" i="12"/>
  <c r="F23" i="8"/>
  <c r="F27" i="8" s="1"/>
  <c r="E24" i="6"/>
  <c r="E43" i="6"/>
  <c r="E48" i="6" s="1"/>
  <c r="D52" i="12" l="1"/>
  <c r="D54" i="12" s="1"/>
</calcChain>
</file>

<file path=xl/sharedStrings.xml><?xml version="1.0" encoding="utf-8"?>
<sst xmlns="http://schemas.openxmlformats.org/spreadsheetml/2006/main" count="328" uniqueCount="227">
  <si>
    <t>Municipality of Mapandan</t>
  </si>
  <si>
    <t>ASSETS</t>
  </si>
  <si>
    <t>Current Assets</t>
  </si>
  <si>
    <t>P</t>
  </si>
  <si>
    <t>Investments</t>
  </si>
  <si>
    <t>Receivables</t>
  </si>
  <si>
    <t>Prepayments and Deferred Charges</t>
  </si>
  <si>
    <t>Total Current Assets</t>
  </si>
  <si>
    <t>Non-Current Assets</t>
  </si>
  <si>
    <t>Investment Property</t>
  </si>
  <si>
    <t>Intangible Assets</t>
  </si>
  <si>
    <t>Total Non-Current Assets</t>
  </si>
  <si>
    <t>Total Assets</t>
  </si>
  <si>
    <t>LIABILITIES</t>
  </si>
  <si>
    <t>Current Liabilities</t>
  </si>
  <si>
    <t>Financial Liabilities</t>
  </si>
  <si>
    <t>Inter-Agency Payables</t>
  </si>
  <si>
    <t>Intra-Agency Payables</t>
  </si>
  <si>
    <t>Trust Liabilities</t>
  </si>
  <si>
    <t>Deferred Credits/Unearned Income</t>
  </si>
  <si>
    <t>Total Current Liabilities</t>
  </si>
  <si>
    <t>Non-Current Liabilities</t>
  </si>
  <si>
    <t>Provisions</t>
  </si>
  <si>
    <t>Other Payables</t>
  </si>
  <si>
    <t>Total Non-Current Liabilities</t>
  </si>
  <si>
    <t>Total Liabilities</t>
  </si>
  <si>
    <t>NET ASSETS/EQUITY</t>
  </si>
  <si>
    <t>Government Equity</t>
  </si>
  <si>
    <t>Total Liabilities and Net Assets/Equity</t>
  </si>
  <si>
    <t>Revenue</t>
  </si>
  <si>
    <t>Tax Revenue</t>
  </si>
  <si>
    <t>Share from Internal Revenue Collections</t>
  </si>
  <si>
    <t>Other Share from National Taxes</t>
  </si>
  <si>
    <t>Service and Business Income</t>
  </si>
  <si>
    <t>Shares, Grants and Donations</t>
  </si>
  <si>
    <t>Gains</t>
  </si>
  <si>
    <t>Other Income</t>
  </si>
  <si>
    <t>Total Revenue</t>
  </si>
  <si>
    <t>Less: Current Operating Expenses</t>
  </si>
  <si>
    <t>Personnel Services</t>
  </si>
  <si>
    <t>Maintenance and Other Operating Expenses</t>
  </si>
  <si>
    <t>Current Operating Expenses</t>
  </si>
  <si>
    <t>Surplus (Deficit) from Current Operation</t>
  </si>
  <si>
    <t xml:space="preserve">Add (Deduct): </t>
  </si>
  <si>
    <t xml:space="preserve">     Transfers, Assistance and Subsidy From</t>
  </si>
  <si>
    <t xml:space="preserve">     Transfers, Assistance and Subsidy To</t>
  </si>
  <si>
    <t>Surplus(Deficit) for the period</t>
  </si>
  <si>
    <t xml:space="preserve">Balance at January 1, 2015 </t>
  </si>
  <si>
    <t>Add (Deduct)</t>
  </si>
  <si>
    <t>Change in Accounting Policy</t>
  </si>
  <si>
    <t>Prior Period Errors</t>
  </si>
  <si>
    <t>Restated Balance</t>
  </si>
  <si>
    <t>Add (Deduct) Changes in net assets/equity during the year</t>
  </si>
  <si>
    <t>Adjustment of net revenue recognized directly in net assets/equity</t>
  </si>
  <si>
    <t>Surplus (Deficit) for the period</t>
  </si>
  <si>
    <t>Total recognized revenue and expenses for the period</t>
  </si>
  <si>
    <t>Balance at December 31, 2015</t>
  </si>
  <si>
    <t>For the Year Ended December 31, 2015</t>
  </si>
  <si>
    <t>Cash Flows from Operating Activities</t>
  </si>
  <si>
    <t>Cash Inflows</t>
  </si>
  <si>
    <t xml:space="preserve">     Collection from taxpayers</t>
  </si>
  <si>
    <t xml:space="preserve">     Share from Internal Revenue Allotment</t>
  </si>
  <si>
    <t xml:space="preserve">     Receipts from business/service income</t>
  </si>
  <si>
    <t xml:space="preserve">     Interest Income</t>
  </si>
  <si>
    <t xml:space="preserve">     Dividend Income </t>
  </si>
  <si>
    <t xml:space="preserve">     Other Receipts</t>
  </si>
  <si>
    <t xml:space="preserve">    Total Cash Inflows</t>
  </si>
  <si>
    <t>Cash Outflows</t>
  </si>
  <si>
    <t xml:space="preserve">    Payment of expenses</t>
  </si>
  <si>
    <t xml:space="preserve">    Payments to suppliers and creditors</t>
  </si>
  <si>
    <t xml:space="preserve">    Payments to employees</t>
  </si>
  <si>
    <t xml:space="preserve">    Interest Expense</t>
  </si>
  <si>
    <t xml:space="preserve">    Other Expenses</t>
  </si>
  <si>
    <t xml:space="preserve">    Total Cash Outflows</t>
  </si>
  <si>
    <t>Net Cash Flows from Operating Activities</t>
  </si>
  <si>
    <t>Cash Flows from Investing Activities</t>
  </si>
  <si>
    <t xml:space="preserve">Cash Inflows </t>
  </si>
  <si>
    <t xml:space="preserve">     Proceeds from Sale of Investment Property</t>
  </si>
  <si>
    <t xml:space="preserve">     Proceeds from Sale/Disposal of Property, Plant and </t>
  </si>
  <si>
    <t xml:space="preserve">            Equipment</t>
  </si>
  <si>
    <t xml:space="preserve">     Proceeds from Sale of Non-Current Investments</t>
  </si>
  <si>
    <t xml:space="preserve">     Collection of Principal on loans to other entities</t>
  </si>
  <si>
    <t xml:space="preserve">     Total Cash Inflows</t>
  </si>
  <si>
    <t xml:space="preserve">    Purchase/Construction of Investment Property</t>
  </si>
  <si>
    <t xml:space="preserve">    Purchase/Construction of Property, Plant and Equipment</t>
  </si>
  <si>
    <t xml:space="preserve">    Investment</t>
  </si>
  <si>
    <t xml:space="preserve">    Purchase of Bearer Biological Assets</t>
  </si>
  <si>
    <t xml:space="preserve">    Purchase of Intangible Assets</t>
  </si>
  <si>
    <t xml:space="preserve">    Grant of Loans</t>
  </si>
  <si>
    <t>Net Cash Flows from  Investing Activities</t>
  </si>
  <si>
    <t>Cash Flows from Financing Activities</t>
  </si>
  <si>
    <t xml:space="preserve">     Proceeds from Issuance of Bonds</t>
  </si>
  <si>
    <t xml:space="preserve">     Proceeds from Loans</t>
  </si>
  <si>
    <t xml:space="preserve">    Payment of Long-Term Liabilities</t>
  </si>
  <si>
    <t xml:space="preserve">    Retirement/Redemption of debt securities</t>
  </si>
  <si>
    <t xml:space="preserve">    Payment of loan amortization</t>
  </si>
  <si>
    <t>Net Cash Flows from Financing Activities</t>
  </si>
  <si>
    <t xml:space="preserve">Total Cash Provided by Operating, Investing and </t>
  </si>
  <si>
    <t xml:space="preserve">        Financing Activities</t>
  </si>
  <si>
    <t>Add: Cash at the Beginning of the year</t>
  </si>
  <si>
    <t>Cash Balance at the End of the Year</t>
  </si>
  <si>
    <t>Consolidated Statement of  Financial Performance</t>
  </si>
  <si>
    <t>Consolidated Statement of  Financial Position</t>
  </si>
  <si>
    <t>Consolidated Statement of Changes in Net Assets/Equity</t>
  </si>
  <si>
    <t>Consolidated Statement of Cash Flows</t>
  </si>
  <si>
    <t>NOTE</t>
  </si>
  <si>
    <t>3</t>
  </si>
  <si>
    <t>6</t>
  </si>
  <si>
    <t>7</t>
  </si>
  <si>
    <t>5</t>
  </si>
  <si>
    <t>8</t>
  </si>
  <si>
    <t>9</t>
  </si>
  <si>
    <t>10</t>
  </si>
  <si>
    <t>11</t>
  </si>
  <si>
    <t>20, 21</t>
  </si>
  <si>
    <t xml:space="preserve">  Total</t>
  </si>
  <si>
    <t>Economic Services</t>
  </si>
  <si>
    <t xml:space="preserve">Social Services and Social Welfare   </t>
  </si>
  <si>
    <t>Housing and Community Development</t>
  </si>
  <si>
    <t>Labor and Employment</t>
  </si>
  <si>
    <t>Health, Nutrition and Population Control</t>
  </si>
  <si>
    <t>Education</t>
  </si>
  <si>
    <t>General Public Services</t>
  </si>
  <si>
    <t>Capital Outlay</t>
  </si>
  <si>
    <t xml:space="preserve">  Others</t>
  </si>
  <si>
    <t xml:space="preserve">  Allocation for Senior Citizens and PWD</t>
  </si>
  <si>
    <t xml:space="preserve">  Share from National Wealth</t>
  </si>
  <si>
    <t xml:space="preserve">  20% Development Fund</t>
  </si>
  <si>
    <t xml:space="preserve">  LDRRMF</t>
  </si>
  <si>
    <t>Amortization</t>
  </si>
  <si>
    <t>Financial Expense</t>
  </si>
  <si>
    <t>Debt Service</t>
  </si>
  <si>
    <t>Other Purposes:</t>
  </si>
  <si>
    <t>Social Services and Social Welfare</t>
  </si>
  <si>
    <t>Expenditures</t>
  </si>
  <si>
    <t>Total Revenues and Receipts</t>
  </si>
  <si>
    <t>Receipts from Borrowings</t>
  </si>
  <si>
    <t>C.</t>
  </si>
  <si>
    <t>c. Proceeds from Collections of Loans Receivable</t>
  </si>
  <si>
    <t>b. Sale of  Investments</t>
  </si>
  <si>
    <t>a. Sale of Capital Assets</t>
  </si>
  <si>
    <t>Sale of Capital Assets</t>
  </si>
  <si>
    <t>Capital /Investment Receipts</t>
  </si>
  <si>
    <t>6.</t>
  </si>
  <si>
    <t>Inter-local Transfer</t>
  </si>
  <si>
    <t>5.</t>
  </si>
  <si>
    <t>b. Other Subsidy Income</t>
  </si>
  <si>
    <t>a. Grants and Donations</t>
  </si>
  <si>
    <t>Other Receipts</t>
  </si>
  <si>
    <t>4.</t>
  </si>
  <si>
    <t>d. Share from Tobacco Excise Tax</t>
  </si>
  <si>
    <t>c. Share from National Wealth</t>
  </si>
  <si>
    <t>b. Share from EVAT</t>
  </si>
  <si>
    <t>a. Share from Ecozone</t>
  </si>
  <si>
    <t>Other Shares from National Tax Collections</t>
  </si>
  <si>
    <t>3.</t>
  </si>
  <si>
    <t>2.</t>
  </si>
  <si>
    <t>Share from the National Internal Revenue Taxes (IRA)</t>
  </si>
  <si>
    <t>1.</t>
  </si>
  <si>
    <t>External Sources</t>
  </si>
  <si>
    <t>B.</t>
  </si>
  <si>
    <t>Total Non-Tax Revenue</t>
  </si>
  <si>
    <t>c. Other Income and Receipts</t>
  </si>
  <si>
    <t>b. Business Income</t>
  </si>
  <si>
    <t>a. Service Income</t>
  </si>
  <si>
    <t>Non-Tax Revenue</t>
  </si>
  <si>
    <t>Total Tax Revenue</t>
  </si>
  <si>
    <t>c. Other Local Taxes</t>
  </si>
  <si>
    <t>b. Tax Revenue – Goods and Services</t>
  </si>
  <si>
    <t xml:space="preserve">a. Tax Revenue- Property </t>
  </si>
  <si>
    <t xml:space="preserve">Local Sources </t>
  </si>
  <si>
    <t>A.</t>
  </si>
  <si>
    <t>Final</t>
  </si>
  <si>
    <t>Original</t>
  </si>
  <si>
    <t xml:space="preserve">Difference Final Budget and Actual </t>
  </si>
  <si>
    <t>Actual Amounts</t>
  </si>
  <si>
    <t>Difference Original and Final Budget</t>
  </si>
  <si>
    <t>Budgeted Amounts</t>
  </si>
  <si>
    <t>Particulars</t>
  </si>
  <si>
    <t>Statement of Comparison of Budget and Actual Amounts - General Funds</t>
  </si>
  <si>
    <t>Notes</t>
  </si>
  <si>
    <t>Share from GOCCs (Share from PCSO)</t>
  </si>
  <si>
    <t xml:space="preserve">  Continuing Appropriations</t>
  </si>
  <si>
    <t>General Public Services (Other MOOE)</t>
  </si>
  <si>
    <t>Health, Nutrition and Population Control (Other MOOE)</t>
  </si>
  <si>
    <t xml:space="preserve">       Total</t>
  </si>
  <si>
    <t>Surplus/(Deficit)</t>
  </si>
  <si>
    <t>Non-cash transactions</t>
  </si>
  <si>
    <t xml:space="preserve">                       -   </t>
  </si>
  <si>
    <t xml:space="preserve">     Impairment Loss</t>
  </si>
  <si>
    <t xml:space="preserve">     Increase in payables</t>
  </si>
  <si>
    <t>Notes to Cash Flow Statement</t>
  </si>
  <si>
    <t>b.) Reconciliation of Net Cash Flows from Operating Activities to Surplus/(Deficit)</t>
  </si>
  <si>
    <t xml:space="preserve">    (Gains) Losses on Sale of  PPE</t>
  </si>
  <si>
    <t xml:space="preserve">    (Gains) Losses on Sale of Investments</t>
  </si>
  <si>
    <t xml:space="preserve">    (Increase) Decrease in current assets</t>
  </si>
  <si>
    <t xml:space="preserve">    (Increase) Decrease in investments due to revaluation</t>
  </si>
  <si>
    <t xml:space="preserve">    (Increase) Decrease in receivables</t>
  </si>
  <si>
    <t xml:space="preserve">     Amortization of  Intangible Assets</t>
  </si>
  <si>
    <t xml:space="preserve">     Depreciation</t>
  </si>
  <si>
    <t>Net Cash from Operating Activities</t>
  </si>
  <si>
    <t>Add (Deduct):</t>
  </si>
  <si>
    <t>Transfer to Registry of Public Infrastructure</t>
  </si>
  <si>
    <t>As of December 31, 2015</t>
  </si>
  <si>
    <t>a.) Cash and Cash Equivalent</t>
  </si>
  <si>
    <t xml:space="preserve">    Cash in Bank - Local Currency, Current Account            </t>
  </si>
  <si>
    <t xml:space="preserve">             Land Bank of the Philippines</t>
  </si>
  <si>
    <t xml:space="preserve">                Account No.     2642-1007-70</t>
  </si>
  <si>
    <t xml:space="preserve">                                         2642-1015-63</t>
  </si>
  <si>
    <t xml:space="preserve">                                         2642-1030-35</t>
  </si>
  <si>
    <t xml:space="preserve">                                         2642-1032-21</t>
  </si>
  <si>
    <t xml:space="preserve">                                         2642-1031-59</t>
  </si>
  <si>
    <t xml:space="preserve">             Development Bank of the Philippines</t>
  </si>
  <si>
    <t xml:space="preserve">                 Account No. 0535-004077-030</t>
  </si>
  <si>
    <r>
      <t xml:space="preserve">Cash and Cash Equivalents </t>
    </r>
    <r>
      <rPr>
        <b/>
        <sz val="12"/>
        <color theme="1"/>
        <rFont val="Times New Roman"/>
        <family val="1"/>
      </rPr>
      <t>(Note 4)</t>
    </r>
  </si>
  <si>
    <r>
      <t>Investments</t>
    </r>
    <r>
      <rPr>
        <b/>
        <sz val="12"/>
        <color theme="1"/>
        <rFont val="Times New Roman"/>
        <family val="1"/>
      </rPr>
      <t xml:space="preserve"> (Note 5)</t>
    </r>
  </si>
  <si>
    <r>
      <t xml:space="preserve">Receivables </t>
    </r>
    <r>
      <rPr>
        <b/>
        <sz val="12"/>
        <color theme="1"/>
        <rFont val="Times New Roman"/>
        <family val="1"/>
      </rPr>
      <t>(Note 6)</t>
    </r>
  </si>
  <si>
    <r>
      <t xml:space="preserve">Inventories  </t>
    </r>
    <r>
      <rPr>
        <b/>
        <sz val="12"/>
        <color theme="1"/>
        <rFont val="Times New Roman"/>
        <family val="1"/>
      </rPr>
      <t>(Note 7)</t>
    </r>
  </si>
  <si>
    <r>
      <t xml:space="preserve">Property, Plant and Equipment  </t>
    </r>
    <r>
      <rPr>
        <b/>
        <sz val="12"/>
        <color theme="1"/>
        <rFont val="Times New Roman"/>
        <family val="1"/>
      </rPr>
      <t>(Note 8)</t>
    </r>
  </si>
  <si>
    <r>
      <t xml:space="preserve">Biological Assets </t>
    </r>
    <r>
      <rPr>
        <b/>
        <sz val="12"/>
        <color theme="1"/>
        <rFont val="Times New Roman"/>
        <family val="1"/>
      </rPr>
      <t xml:space="preserve"> (Note 9)</t>
    </r>
  </si>
  <si>
    <r>
      <t xml:space="preserve">Other Payables  </t>
    </r>
    <r>
      <rPr>
        <b/>
        <sz val="12"/>
        <color theme="1"/>
        <rFont val="Times New Roman"/>
        <family val="1"/>
      </rPr>
      <t>(Note 11)</t>
    </r>
  </si>
  <si>
    <r>
      <t xml:space="preserve">Tax Revenue </t>
    </r>
    <r>
      <rPr>
        <b/>
        <sz val="12"/>
        <color theme="1"/>
        <rFont val="Times New Roman"/>
        <family val="1"/>
      </rPr>
      <t xml:space="preserve"> (Note 12)</t>
    </r>
  </si>
  <si>
    <r>
      <t xml:space="preserve">Personnel Services  </t>
    </r>
    <r>
      <rPr>
        <b/>
        <sz val="12"/>
        <color theme="1"/>
        <rFont val="Times New Roman"/>
        <family val="1"/>
      </rPr>
      <t>(Note 16)</t>
    </r>
  </si>
  <si>
    <r>
      <t xml:space="preserve">Maintenance and Other Operating Expenses  </t>
    </r>
    <r>
      <rPr>
        <b/>
        <sz val="12"/>
        <color theme="1"/>
        <rFont val="Times New Roman"/>
        <family val="1"/>
      </rPr>
      <t>(Note 17)</t>
    </r>
  </si>
  <si>
    <r>
      <t xml:space="preserve">Non-cash Expenses </t>
    </r>
    <r>
      <rPr>
        <b/>
        <sz val="12"/>
        <color theme="1"/>
        <rFont val="Times New Roman"/>
        <family val="1"/>
      </rPr>
      <t>(Note 25)</t>
    </r>
  </si>
  <si>
    <r>
      <t xml:space="preserve">Financial Expenses </t>
    </r>
    <r>
      <rPr>
        <b/>
        <sz val="12"/>
        <color theme="1"/>
        <rFont val="Times New Roman"/>
        <family val="1"/>
      </rPr>
      <t>(Note 24)</t>
    </r>
  </si>
  <si>
    <t>(See Accompanying Notes to Financial Statements)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</si>
</sst>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0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0"/>
      <name val="Times New Roman"/>
      <family val="1"/>
    </font>
    <font>
      <b/>
      <i/>
      <sz val="12"/>
      <color theme="0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b/>
      <u val="doubleAccounting"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99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0" fontId="3" fillId="0" borderId="0" xfId="0" applyFont="1"/>
    <xf numFmtId="49" fontId="4" fillId="0" borderId="0" xfId="0" applyNumberFormat="1" applyFont="1" applyAlignment="1">
      <alignment horizontal="center" vertical="center"/>
    </xf>
    <xf numFmtId="43" fontId="4" fillId="0" borderId="0" xfId="1" applyFont="1"/>
    <xf numFmtId="0" fontId="6" fillId="0" borderId="0" xfId="0" applyFont="1"/>
    <xf numFmtId="49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3" fontId="4" fillId="0" borderId="0" xfId="1" applyFont="1" applyBorder="1"/>
    <xf numFmtId="49" fontId="7" fillId="0" borderId="0" xfId="0" applyNumberFormat="1" applyFont="1" applyAlignment="1">
      <alignment horizontal="center" vertical="center"/>
    </xf>
    <xf numFmtId="43" fontId="3" fillId="0" borderId="1" xfId="1" applyFont="1" applyBorder="1"/>
    <xf numFmtId="49" fontId="8" fillId="0" borderId="0" xfId="0" applyNumberFormat="1" applyFont="1" applyAlignment="1">
      <alignment horizontal="center" vertical="center"/>
    </xf>
    <xf numFmtId="43" fontId="3" fillId="0" borderId="2" xfId="1" applyFont="1" applyBorder="1"/>
    <xf numFmtId="0" fontId="4" fillId="0" borderId="0" xfId="0" applyFont="1" applyBorder="1"/>
    <xf numFmtId="43" fontId="4" fillId="0" borderId="3" xfId="1" applyFont="1" applyBorder="1"/>
    <xf numFmtId="49" fontId="3" fillId="0" borderId="0" xfId="0" applyNumberFormat="1" applyFont="1" applyAlignment="1">
      <alignment horizontal="center" vertical="center"/>
    </xf>
    <xf numFmtId="49" fontId="9" fillId="0" borderId="0" xfId="16" applyNumberFormat="1" applyFont="1"/>
    <xf numFmtId="0" fontId="10" fillId="0" borderId="0" xfId="16" applyFont="1" applyAlignment="1">
      <alignment horizontal="center"/>
    </xf>
    <xf numFmtId="43" fontId="10" fillId="0" borderId="0" xfId="7" applyFont="1"/>
    <xf numFmtId="49" fontId="4" fillId="0" borderId="0" xfId="0" applyNumberFormat="1" applyFont="1"/>
    <xf numFmtId="0" fontId="3" fillId="0" borderId="0" xfId="0" applyFont="1" applyBorder="1"/>
    <xf numFmtId="0" fontId="10" fillId="0" borderId="0" xfId="16" applyFont="1" applyBorder="1" applyAlignment="1">
      <alignment horizontal="center"/>
    </xf>
    <xf numFmtId="43" fontId="11" fillId="0" borderId="0" xfId="1" applyFont="1" applyBorder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3" fontId="3" fillId="0" borderId="0" xfId="1" applyFont="1"/>
    <xf numFmtId="0" fontId="5" fillId="0" borderId="0" xfId="0" applyFont="1"/>
    <xf numFmtId="43" fontId="3" fillId="0" borderId="0" xfId="1" applyFont="1" applyBorder="1"/>
    <xf numFmtId="43" fontId="3" fillId="0" borderId="6" xfId="1" applyFont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3" fontId="4" fillId="0" borderId="2" xfId="1" applyFont="1" applyFill="1" applyBorder="1"/>
    <xf numFmtId="43" fontId="3" fillId="0" borderId="0" xfId="1" applyFont="1" applyFill="1"/>
    <xf numFmtId="43" fontId="3" fillId="0" borderId="4" xfId="1" applyFont="1" applyFill="1" applyBorder="1"/>
    <xf numFmtId="43" fontId="4" fillId="0" borderId="0" xfId="1" applyFont="1" applyFill="1"/>
    <xf numFmtId="43" fontId="3" fillId="0" borderId="2" xfId="1" applyFont="1" applyFill="1" applyBorder="1"/>
    <xf numFmtId="0" fontId="4" fillId="0" borderId="0" xfId="0" applyFont="1" applyFill="1"/>
    <xf numFmtId="49" fontId="4" fillId="0" borderId="0" xfId="0" applyNumberFormat="1" applyFont="1" applyFill="1" applyBorder="1"/>
    <xf numFmtId="0" fontId="4" fillId="0" borderId="0" xfId="0" applyFont="1" applyFill="1" applyBorder="1"/>
    <xf numFmtId="0" fontId="3" fillId="0" borderId="0" xfId="0" applyFont="1" applyFill="1" applyBorder="1"/>
    <xf numFmtId="43" fontId="4" fillId="0" borderId="0" xfId="1" applyFont="1" applyFill="1" applyBorder="1"/>
    <xf numFmtId="49" fontId="3" fillId="0" borderId="0" xfId="1" applyNumberFormat="1" applyFont="1" applyFill="1" applyBorder="1"/>
    <xf numFmtId="43" fontId="3" fillId="0" borderId="1" xfId="0" applyNumberFormat="1" applyFont="1" applyBorder="1"/>
    <xf numFmtId="43" fontId="3" fillId="0" borderId="6" xfId="1" applyFont="1" applyFill="1" applyBorder="1"/>
    <xf numFmtId="43" fontId="4" fillId="0" borderId="0" xfId="1" applyFont="1" applyFill="1" applyAlignment="1">
      <alignment horizontal="left"/>
    </xf>
    <xf numFmtId="0" fontId="3" fillId="0" borderId="0" xfId="0" applyFont="1" applyFill="1"/>
    <xf numFmtId="0" fontId="4" fillId="0" borderId="0" xfId="0" quotePrefix="1" applyFont="1" applyFill="1"/>
    <xf numFmtId="0" fontId="4" fillId="0" borderId="0" xfId="0" applyFont="1" applyFill="1" applyAlignment="1">
      <alignment horizontal="left"/>
    </xf>
    <xf numFmtId="0" fontId="4" fillId="0" borderId="5" xfId="0" applyFont="1" applyFill="1" applyBorder="1"/>
    <xf numFmtId="43" fontId="4" fillId="0" borderId="5" xfId="1" applyFont="1" applyFill="1" applyBorder="1"/>
    <xf numFmtId="0" fontId="3" fillId="0" borderId="5" xfId="0" applyFont="1" applyFill="1" applyBorder="1"/>
    <xf numFmtId="43" fontId="3" fillId="0" borderId="5" xfId="1" applyFont="1" applyFill="1" applyBorder="1"/>
    <xf numFmtId="43" fontId="4" fillId="0" borderId="0" xfId="1" applyFont="1" applyFill="1" applyBorder="1" applyAlignment="1">
      <alignment horizontal="left"/>
    </xf>
    <xf numFmtId="43" fontId="3" fillId="0" borderId="0" xfId="1" applyFont="1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4" fontId="13" fillId="0" borderId="0" xfId="0" applyNumberFormat="1" applyFont="1" applyAlignment="1">
      <alignment horizontal="right" vertical="center" wrapText="1"/>
    </xf>
    <xf numFmtId="4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49" fontId="0" fillId="0" borderId="0" xfId="0" applyNumberFormat="1" applyFill="1" applyBorder="1"/>
    <xf numFmtId="43" fontId="0" fillId="0" borderId="0" xfId="1" applyFont="1" applyFill="1"/>
    <xf numFmtId="0" fontId="3" fillId="0" borderId="0" xfId="0" applyFont="1" applyAlignment="1">
      <alignment horizontal="left" vertical="center" indent="2"/>
    </xf>
    <xf numFmtId="39" fontId="13" fillId="0" borderId="3" xfId="0" applyNumberFormat="1" applyFont="1" applyBorder="1" applyAlignment="1">
      <alignment horizontal="right" vertical="center"/>
    </xf>
    <xf numFmtId="40" fontId="12" fillId="0" borderId="6" xfId="0" applyNumberFormat="1" applyFont="1" applyBorder="1" applyAlignment="1">
      <alignment horizontal="right" vertical="center"/>
    </xf>
    <xf numFmtId="49" fontId="4" fillId="0" borderId="0" xfId="0" applyNumberFormat="1" applyFont="1" applyBorder="1" applyAlignment="1">
      <alignment horizontal="center"/>
    </xf>
    <xf numFmtId="49" fontId="3" fillId="0" borderId="0" xfId="1" applyNumberFormat="1" applyFont="1" applyFill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3" fontId="4" fillId="0" borderId="0" xfId="1" applyFont="1" applyFill="1" applyBorder="1" applyAlignment="1">
      <alignment horizontal="center"/>
    </xf>
    <xf numFmtId="43" fontId="3" fillId="0" borderId="5" xfId="1" applyFont="1" applyBorder="1"/>
    <xf numFmtId="0" fontId="3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43" fontId="3" fillId="0" borderId="0" xfId="1" applyFont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43" fontId="3" fillId="0" borderId="0" xfId="1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 wrapText="1"/>
    </xf>
    <xf numFmtId="43" fontId="3" fillId="0" borderId="3" xfId="1" applyFont="1" applyFill="1" applyBorder="1" applyAlignment="1">
      <alignment horizontal="center" wrapText="1"/>
    </xf>
    <xf numFmtId="43" fontId="3" fillId="0" borderId="3" xfId="1" applyFont="1" applyFill="1" applyBorder="1" applyAlignment="1">
      <alignment horizontal="center"/>
    </xf>
  </cellXfs>
  <cellStyles count="19">
    <cellStyle name="Comma" xfId="1" builtinId="3"/>
    <cellStyle name="Comma 2" xfId="2"/>
    <cellStyle name="Comma 2 2" xfId="3"/>
    <cellStyle name="Comma 2 3" xfId="4"/>
    <cellStyle name="Comma 2 4" xfId="5"/>
    <cellStyle name="Comma 2 5" xfId="6"/>
    <cellStyle name="Comma 3" xfId="7"/>
    <cellStyle name="Comma 4" xfId="8"/>
    <cellStyle name="Comma 5" xfId="9"/>
    <cellStyle name="Normal" xfId="0" builtinId="0"/>
    <cellStyle name="Normal 2" xfId="10"/>
    <cellStyle name="Normal 2 2" xfId="11"/>
    <cellStyle name="Normal 2 2 2" xfId="12"/>
    <cellStyle name="Normal 2 3" xfId="13"/>
    <cellStyle name="Normal 2 4" xfId="14"/>
    <cellStyle name="Normal 2 5" xfId="15"/>
    <cellStyle name="Normal 3" xfId="16"/>
    <cellStyle name="Normal 3 2" xfId="17"/>
    <cellStyle name="Normal 4 2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zoomScaleNormal="100" workbookViewId="0">
      <selection sqref="A1:E1"/>
    </sheetView>
  </sheetViews>
  <sheetFormatPr defaultColWidth="9.1796875" defaultRowHeight="15.5" x14ac:dyDescent="0.35"/>
  <cols>
    <col min="1" max="1" width="3.26953125" style="1" customWidth="1"/>
    <col min="2" max="2" width="48.54296875" style="1" customWidth="1"/>
    <col min="3" max="3" width="15.453125" style="21" customWidth="1"/>
    <col min="4" max="4" width="2.26953125" style="15" customWidth="1"/>
    <col min="5" max="5" width="21.26953125" style="6" bestFit="1" customWidth="1"/>
    <col min="6" max="6" width="12.81640625" style="1" bestFit="1" customWidth="1"/>
    <col min="7" max="16384" width="9.1796875" style="1"/>
  </cols>
  <sheetData>
    <row r="1" spans="1:5" x14ac:dyDescent="0.35">
      <c r="A1" s="87" t="s">
        <v>0</v>
      </c>
      <c r="B1" s="87"/>
      <c r="C1" s="87"/>
      <c r="D1" s="87"/>
      <c r="E1" s="87"/>
    </row>
    <row r="2" spans="1:5" x14ac:dyDescent="0.35">
      <c r="A2" s="87" t="s">
        <v>102</v>
      </c>
      <c r="B2" s="87"/>
      <c r="C2" s="87"/>
      <c r="D2" s="87"/>
      <c r="E2" s="87"/>
    </row>
    <row r="3" spans="1:5" x14ac:dyDescent="0.35">
      <c r="A3" s="87" t="s">
        <v>203</v>
      </c>
      <c r="B3" s="87"/>
      <c r="C3" s="87"/>
      <c r="D3" s="87"/>
      <c r="E3" s="87"/>
    </row>
    <row r="5" spans="1:5" s="2" customFormat="1" ht="12.75" customHeight="1" x14ac:dyDescent="0.35">
      <c r="C5" s="3" t="s">
        <v>105</v>
      </c>
      <c r="D5" s="88"/>
      <c r="E5" s="88"/>
    </row>
    <row r="6" spans="1:5" x14ac:dyDescent="0.35">
      <c r="A6" s="4" t="s">
        <v>1</v>
      </c>
      <c r="C6" s="5"/>
    </row>
    <row r="7" spans="1:5" x14ac:dyDescent="0.35">
      <c r="B7" s="7" t="s">
        <v>2</v>
      </c>
      <c r="C7" s="8"/>
    </row>
    <row r="8" spans="1:5" x14ac:dyDescent="0.35">
      <c r="B8" s="1" t="s">
        <v>214</v>
      </c>
      <c r="C8" s="9" t="s">
        <v>106</v>
      </c>
      <c r="D8" s="15" t="s">
        <v>3</v>
      </c>
      <c r="E8" s="10">
        <v>31306113.209999993</v>
      </c>
    </row>
    <row r="9" spans="1:5" x14ac:dyDescent="0.35">
      <c r="B9" s="1" t="s">
        <v>215</v>
      </c>
      <c r="C9" s="9"/>
      <c r="E9" s="10">
        <v>0</v>
      </c>
    </row>
    <row r="10" spans="1:5" x14ac:dyDescent="0.35">
      <c r="B10" s="1" t="s">
        <v>216</v>
      </c>
      <c r="C10" s="9" t="s">
        <v>107</v>
      </c>
      <c r="E10" s="10">
        <v>8150281.0700000003</v>
      </c>
    </row>
    <row r="11" spans="1:5" x14ac:dyDescent="0.35">
      <c r="B11" s="1" t="s">
        <v>217</v>
      </c>
      <c r="C11" s="9" t="s">
        <v>108</v>
      </c>
      <c r="E11" s="10">
        <v>58920.160000000003</v>
      </c>
    </row>
    <row r="12" spans="1:5" x14ac:dyDescent="0.35">
      <c r="B12" s="1" t="s">
        <v>6</v>
      </c>
      <c r="C12" s="9"/>
      <c r="E12" s="10">
        <v>0</v>
      </c>
    </row>
    <row r="13" spans="1:5" s="4" customFormat="1" thickBot="1" x14ac:dyDescent="0.35">
      <c r="B13" s="4" t="s">
        <v>7</v>
      </c>
      <c r="C13" s="11"/>
      <c r="D13" s="22"/>
      <c r="E13" s="12">
        <f>SUM(E8:E12)</f>
        <v>39515314.43999999</v>
      </c>
    </row>
    <row r="14" spans="1:5" x14ac:dyDescent="0.35">
      <c r="C14" s="9"/>
    </row>
    <row r="15" spans="1:5" x14ac:dyDescent="0.35">
      <c r="B15" s="7" t="s">
        <v>8</v>
      </c>
      <c r="C15" s="13"/>
    </row>
    <row r="16" spans="1:5" x14ac:dyDescent="0.35">
      <c r="B16" s="1" t="s">
        <v>4</v>
      </c>
      <c r="C16" s="9" t="s">
        <v>109</v>
      </c>
      <c r="E16" s="10">
        <v>37074.910000000003</v>
      </c>
    </row>
    <row r="17" spans="1:5" x14ac:dyDescent="0.35">
      <c r="B17" s="1" t="s">
        <v>5</v>
      </c>
      <c r="C17" s="9" t="s">
        <v>107</v>
      </c>
      <c r="E17" s="10">
        <v>703280.12</v>
      </c>
    </row>
    <row r="18" spans="1:5" x14ac:dyDescent="0.35">
      <c r="B18" s="1" t="s">
        <v>9</v>
      </c>
      <c r="C18" s="9"/>
      <c r="E18" s="10">
        <v>0</v>
      </c>
    </row>
    <row r="19" spans="1:5" x14ac:dyDescent="0.35">
      <c r="B19" s="1" t="s">
        <v>218</v>
      </c>
      <c r="C19" s="9" t="s">
        <v>110</v>
      </c>
      <c r="E19" s="10">
        <v>90167359.030000001</v>
      </c>
    </row>
    <row r="20" spans="1:5" x14ac:dyDescent="0.35">
      <c r="B20" s="1" t="s">
        <v>219</v>
      </c>
      <c r="C20" s="9" t="s">
        <v>111</v>
      </c>
      <c r="E20" s="10">
        <v>110000</v>
      </c>
    </row>
    <row r="21" spans="1:5" x14ac:dyDescent="0.35">
      <c r="B21" s="1" t="s">
        <v>10</v>
      </c>
      <c r="C21" s="9"/>
      <c r="E21" s="10">
        <v>0</v>
      </c>
    </row>
    <row r="22" spans="1:5" s="4" customFormat="1" thickBot="1" x14ac:dyDescent="0.35">
      <c r="B22" s="4" t="s">
        <v>11</v>
      </c>
      <c r="C22" s="11"/>
      <c r="D22" s="22"/>
      <c r="E22" s="12">
        <f>SUM(E16:E21)</f>
        <v>91017714.060000002</v>
      </c>
    </row>
    <row r="23" spans="1:5" x14ac:dyDescent="0.35">
      <c r="C23" s="9"/>
    </row>
    <row r="24" spans="1:5" s="4" customFormat="1" thickBot="1" x14ac:dyDescent="0.35">
      <c r="A24" s="4" t="s">
        <v>12</v>
      </c>
      <c r="C24" s="11"/>
      <c r="D24" s="22"/>
      <c r="E24" s="14">
        <f>+E22+E13</f>
        <v>130533028.5</v>
      </c>
    </row>
    <row r="25" spans="1:5" x14ac:dyDescent="0.35">
      <c r="C25" s="9"/>
    </row>
    <row r="26" spans="1:5" x14ac:dyDescent="0.35">
      <c r="A26" s="4" t="s">
        <v>13</v>
      </c>
      <c r="C26" s="9"/>
    </row>
    <row r="27" spans="1:5" x14ac:dyDescent="0.35">
      <c r="B27" s="7" t="s">
        <v>14</v>
      </c>
      <c r="C27" s="13"/>
    </row>
    <row r="28" spans="1:5" x14ac:dyDescent="0.35">
      <c r="B28" s="1" t="s">
        <v>15</v>
      </c>
      <c r="C28" s="9" t="s">
        <v>112</v>
      </c>
      <c r="E28" s="10">
        <v>2411925.63</v>
      </c>
    </row>
    <row r="29" spans="1:5" x14ac:dyDescent="0.35">
      <c r="B29" s="1" t="s">
        <v>16</v>
      </c>
      <c r="C29" s="9" t="s">
        <v>112</v>
      </c>
      <c r="E29" s="10">
        <v>10279992.379999999</v>
      </c>
    </row>
    <row r="30" spans="1:5" x14ac:dyDescent="0.35">
      <c r="B30" s="1" t="s">
        <v>17</v>
      </c>
      <c r="C30" s="9" t="s">
        <v>112</v>
      </c>
      <c r="E30" s="10">
        <v>3292446.27</v>
      </c>
    </row>
    <row r="31" spans="1:5" x14ac:dyDescent="0.35">
      <c r="B31" s="1" t="s">
        <v>18</v>
      </c>
      <c r="C31" s="9" t="s">
        <v>112</v>
      </c>
      <c r="E31" s="10">
        <v>7297375.9100000001</v>
      </c>
    </row>
    <row r="32" spans="1:5" x14ac:dyDescent="0.35">
      <c r="B32" s="1" t="s">
        <v>19</v>
      </c>
      <c r="C32" s="9" t="s">
        <v>112</v>
      </c>
      <c r="E32" s="10">
        <v>4857834.8000000007</v>
      </c>
    </row>
    <row r="33" spans="1:6" x14ac:dyDescent="0.35">
      <c r="B33" s="1" t="s">
        <v>220</v>
      </c>
      <c r="C33" s="9"/>
      <c r="E33" s="10">
        <v>1</v>
      </c>
    </row>
    <row r="34" spans="1:6" s="4" customFormat="1" thickBot="1" x14ac:dyDescent="0.35">
      <c r="B34" s="4" t="s">
        <v>20</v>
      </c>
      <c r="C34" s="11"/>
      <c r="D34" s="22"/>
      <c r="E34" s="12">
        <f>SUM(E28:E33)</f>
        <v>28139575.989999998</v>
      </c>
    </row>
    <row r="35" spans="1:6" x14ac:dyDescent="0.35">
      <c r="C35" s="9"/>
    </row>
    <row r="36" spans="1:6" x14ac:dyDescent="0.35">
      <c r="B36" s="7" t="s">
        <v>21</v>
      </c>
      <c r="C36" s="13"/>
    </row>
    <row r="37" spans="1:6" x14ac:dyDescent="0.35">
      <c r="B37" s="1" t="s">
        <v>15</v>
      </c>
      <c r="C37" s="9" t="s">
        <v>112</v>
      </c>
      <c r="E37" s="10">
        <v>9923908.2699999996</v>
      </c>
    </row>
    <row r="38" spans="1:6" x14ac:dyDescent="0.35">
      <c r="B38" s="1" t="s">
        <v>19</v>
      </c>
      <c r="C38" s="9"/>
      <c r="E38" s="10">
        <v>0</v>
      </c>
      <c r="F38" s="6"/>
    </row>
    <row r="39" spans="1:6" x14ac:dyDescent="0.35">
      <c r="B39" s="1" t="s">
        <v>22</v>
      </c>
      <c r="C39" s="9"/>
      <c r="E39" s="10">
        <v>0</v>
      </c>
    </row>
    <row r="40" spans="1:6" x14ac:dyDescent="0.35">
      <c r="B40" s="1" t="s">
        <v>23</v>
      </c>
      <c r="C40" s="9" t="s">
        <v>113</v>
      </c>
      <c r="E40" s="10">
        <v>900630.46</v>
      </c>
    </row>
    <row r="41" spans="1:6" s="4" customFormat="1" thickBot="1" x14ac:dyDescent="0.35">
      <c r="B41" s="4" t="s">
        <v>24</v>
      </c>
      <c r="C41" s="11"/>
      <c r="D41" s="22"/>
      <c r="E41" s="12">
        <f>SUM(E37:E40)</f>
        <v>10824538.73</v>
      </c>
    </row>
    <row r="42" spans="1:6" x14ac:dyDescent="0.35">
      <c r="C42" s="9"/>
    </row>
    <row r="43" spans="1:6" s="4" customFormat="1" thickBot="1" x14ac:dyDescent="0.35">
      <c r="A43" s="4" t="s">
        <v>25</v>
      </c>
      <c r="C43" s="11"/>
      <c r="D43" s="22"/>
      <c r="E43" s="14">
        <f>+E41+E34</f>
        <v>38964114.719999999</v>
      </c>
    </row>
    <row r="44" spans="1:6" x14ac:dyDescent="0.35">
      <c r="C44" s="9"/>
    </row>
    <row r="45" spans="1:6" x14ac:dyDescent="0.35">
      <c r="A45" s="4" t="s">
        <v>26</v>
      </c>
      <c r="C45" s="9"/>
      <c r="E45" s="10"/>
    </row>
    <row r="46" spans="1:6" x14ac:dyDescent="0.35">
      <c r="B46" s="1" t="s">
        <v>27</v>
      </c>
      <c r="C46" s="9"/>
      <c r="E46" s="16">
        <v>91568913.780000001</v>
      </c>
    </row>
    <row r="47" spans="1:6" x14ac:dyDescent="0.35">
      <c r="C47" s="5"/>
    </row>
    <row r="48" spans="1:6" s="4" customFormat="1" ht="16.5" x14ac:dyDescent="0.45">
      <c r="A48" s="4" t="s">
        <v>28</v>
      </c>
      <c r="C48" s="17"/>
      <c r="D48" s="22" t="s">
        <v>3</v>
      </c>
      <c r="E48" s="24">
        <f>+E43+E46</f>
        <v>130533028.5</v>
      </c>
    </row>
    <row r="50" spans="1:6" x14ac:dyDescent="0.35">
      <c r="A50" s="87" t="s">
        <v>226</v>
      </c>
      <c r="B50" s="87"/>
      <c r="C50" s="87"/>
      <c r="D50" s="87"/>
      <c r="E50" s="87"/>
    </row>
    <row r="52" spans="1:6" x14ac:dyDescent="0.35">
      <c r="C52" s="18"/>
      <c r="D52" s="23"/>
      <c r="E52" s="20"/>
      <c r="F52" s="19"/>
    </row>
  </sheetData>
  <sheetProtection password="FA15" sheet="1" objects="1" scenarios="1" selectLockedCells="1" selectUnlockedCells="1"/>
  <mergeCells count="5">
    <mergeCell ref="A1:E1"/>
    <mergeCell ref="A2:E2"/>
    <mergeCell ref="A3:E3"/>
    <mergeCell ref="D5:E5"/>
    <mergeCell ref="A50:E50"/>
  </mergeCells>
  <pageMargins left="1.2" right="0.2" top="0.75" bottom="0.75" header="0.3" footer="0.3"/>
  <pageSetup scale="88" orientation="portrait" horizontalDpi="300" verticalDpi="300" r:id="rId1"/>
  <headerFooter>
    <oddFooter>&amp;C&amp;"Times New Roman,Regular"&amp;12
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zoomScaleNormal="100" zoomScaleSheetLayoutView="115" workbookViewId="0">
      <selection sqref="A1:F1"/>
    </sheetView>
  </sheetViews>
  <sheetFormatPr defaultColWidth="9.1796875" defaultRowHeight="15.5" x14ac:dyDescent="0.35"/>
  <cols>
    <col min="1" max="2" width="3.26953125" style="1" customWidth="1"/>
    <col min="3" max="3" width="39.1796875" style="1" customWidth="1"/>
    <col min="4" max="4" width="17.26953125" style="1" customWidth="1"/>
    <col min="5" max="5" width="2.26953125" style="15" customWidth="1"/>
    <col min="6" max="6" width="19.453125" style="6" bestFit="1" customWidth="1"/>
    <col min="7" max="7" width="12.81640625" style="1" bestFit="1" customWidth="1"/>
    <col min="8" max="16384" width="9.1796875" style="1"/>
  </cols>
  <sheetData>
    <row r="1" spans="1:6" x14ac:dyDescent="0.35">
      <c r="A1" s="87" t="s">
        <v>0</v>
      </c>
      <c r="B1" s="87"/>
      <c r="C1" s="87"/>
      <c r="D1" s="87"/>
      <c r="E1" s="87"/>
      <c r="F1" s="87"/>
    </row>
    <row r="2" spans="1:6" x14ac:dyDescent="0.35">
      <c r="A2" s="87" t="s">
        <v>101</v>
      </c>
      <c r="B2" s="87"/>
      <c r="C2" s="87"/>
      <c r="D2" s="87"/>
      <c r="E2" s="87"/>
      <c r="F2" s="87"/>
    </row>
    <row r="3" spans="1:6" x14ac:dyDescent="0.35">
      <c r="A3" s="87" t="s">
        <v>57</v>
      </c>
      <c r="B3" s="87"/>
      <c r="C3" s="87"/>
      <c r="D3" s="87"/>
      <c r="E3" s="87"/>
      <c r="F3" s="87"/>
    </row>
    <row r="5" spans="1:6" ht="30.75" customHeight="1" x14ac:dyDescent="0.35">
      <c r="D5" s="25" t="s">
        <v>105</v>
      </c>
      <c r="E5" s="88"/>
      <c r="F5" s="88"/>
    </row>
    <row r="6" spans="1:6" x14ac:dyDescent="0.35">
      <c r="A6" s="4"/>
      <c r="B6" s="4" t="s">
        <v>29</v>
      </c>
      <c r="D6" s="26"/>
    </row>
    <row r="7" spans="1:6" x14ac:dyDescent="0.35">
      <c r="C7" s="1" t="s">
        <v>221</v>
      </c>
      <c r="D7" s="26">
        <v>12</v>
      </c>
      <c r="E7" s="15" t="s">
        <v>3</v>
      </c>
      <c r="F7" s="10">
        <v>5029207.0499999989</v>
      </c>
    </row>
    <row r="8" spans="1:6" x14ac:dyDescent="0.35">
      <c r="C8" s="1" t="s">
        <v>31</v>
      </c>
      <c r="D8" s="26">
        <v>12</v>
      </c>
      <c r="F8" s="10">
        <v>67514810</v>
      </c>
    </row>
    <row r="9" spans="1:6" x14ac:dyDescent="0.35">
      <c r="C9" s="1" t="s">
        <v>32</v>
      </c>
      <c r="D9" s="26"/>
      <c r="F9" s="10">
        <v>0</v>
      </c>
    </row>
    <row r="10" spans="1:6" x14ac:dyDescent="0.35">
      <c r="C10" s="1" t="s">
        <v>33</v>
      </c>
      <c r="D10" s="26">
        <v>13</v>
      </c>
      <c r="F10" s="10">
        <v>8087858.1299999999</v>
      </c>
    </row>
    <row r="11" spans="1:6" x14ac:dyDescent="0.35">
      <c r="C11" s="1" t="s">
        <v>34</v>
      </c>
      <c r="D11" s="26">
        <v>14</v>
      </c>
      <c r="F11" s="10">
        <v>20993.37</v>
      </c>
    </row>
    <row r="12" spans="1:6" x14ac:dyDescent="0.35">
      <c r="C12" s="1" t="s">
        <v>35</v>
      </c>
      <c r="D12" s="26"/>
      <c r="F12" s="10">
        <v>0</v>
      </c>
    </row>
    <row r="13" spans="1:6" x14ac:dyDescent="0.35">
      <c r="C13" s="1" t="s">
        <v>36</v>
      </c>
      <c r="D13" s="26">
        <v>15</v>
      </c>
      <c r="F13" s="10">
        <v>399423.05</v>
      </c>
    </row>
    <row r="14" spans="1:6" s="4" customFormat="1" thickBot="1" x14ac:dyDescent="0.35">
      <c r="B14" s="4" t="s">
        <v>37</v>
      </c>
      <c r="D14" s="25"/>
      <c r="E14" s="22"/>
      <c r="F14" s="12">
        <f>SUM(F7:F13)</f>
        <v>81052291.599999994</v>
      </c>
    </row>
    <row r="15" spans="1:6" x14ac:dyDescent="0.35">
      <c r="D15" s="26"/>
    </row>
    <row r="16" spans="1:6" x14ac:dyDescent="0.35">
      <c r="B16" s="4" t="s">
        <v>38</v>
      </c>
      <c r="C16" s="7"/>
      <c r="D16" s="27"/>
    </row>
    <row r="17" spans="2:6" x14ac:dyDescent="0.35">
      <c r="C17" s="1" t="s">
        <v>222</v>
      </c>
      <c r="D17" s="26">
        <v>16</v>
      </c>
      <c r="F17" s="10">
        <v>33961795.679999992</v>
      </c>
    </row>
    <row r="18" spans="2:6" x14ac:dyDescent="0.35">
      <c r="C18" s="89" t="s">
        <v>223</v>
      </c>
      <c r="D18" s="89"/>
      <c r="F18" s="10">
        <v>27286726.630000003</v>
      </c>
    </row>
    <row r="19" spans="2:6" x14ac:dyDescent="0.35">
      <c r="C19" s="1" t="s">
        <v>224</v>
      </c>
      <c r="D19" s="26">
        <v>25</v>
      </c>
      <c r="F19" s="10">
        <v>3248948.7499999995</v>
      </c>
    </row>
    <row r="20" spans="2:6" x14ac:dyDescent="0.35">
      <c r="C20" s="1" t="s">
        <v>225</v>
      </c>
      <c r="D20" s="26">
        <v>24</v>
      </c>
      <c r="F20" s="10">
        <v>872004.01</v>
      </c>
    </row>
    <row r="21" spans="2:6" s="4" customFormat="1" thickBot="1" x14ac:dyDescent="0.35">
      <c r="B21" s="4" t="s">
        <v>41</v>
      </c>
      <c r="D21" s="25"/>
      <c r="E21" s="22"/>
      <c r="F21" s="12">
        <f>SUM(F17:F20)</f>
        <v>65369475.069999993</v>
      </c>
    </row>
    <row r="22" spans="2:6" x14ac:dyDescent="0.35">
      <c r="D22" s="26"/>
    </row>
    <row r="23" spans="2:6" x14ac:dyDescent="0.35">
      <c r="B23" s="4" t="s">
        <v>42</v>
      </c>
      <c r="D23" s="26"/>
      <c r="E23" s="22"/>
      <c r="F23" s="28">
        <f>+F14-F21</f>
        <v>15682816.530000001</v>
      </c>
    </row>
    <row r="24" spans="2:6" x14ac:dyDescent="0.35">
      <c r="C24" s="1" t="s">
        <v>43</v>
      </c>
      <c r="D24" s="26"/>
    </row>
    <row r="25" spans="2:6" x14ac:dyDescent="0.35">
      <c r="C25" s="1" t="s">
        <v>44</v>
      </c>
      <c r="D25" s="26"/>
      <c r="F25" s="6">
        <v>0</v>
      </c>
    </row>
    <row r="26" spans="2:6" x14ac:dyDescent="0.35">
      <c r="C26" s="1" t="s">
        <v>45</v>
      </c>
      <c r="D26" s="26" t="s">
        <v>114</v>
      </c>
      <c r="F26" s="16">
        <v>-2226913.7800000003</v>
      </c>
    </row>
    <row r="27" spans="2:6" ht="16" thickBot="1" x14ac:dyDescent="0.4">
      <c r="B27" s="4" t="s">
        <v>46</v>
      </c>
      <c r="D27" s="26"/>
      <c r="E27" s="22" t="s">
        <v>3</v>
      </c>
      <c r="F27" s="31">
        <f>SUM(F23:F26)</f>
        <v>13455902.75</v>
      </c>
    </row>
    <row r="28" spans="2:6" s="4" customFormat="1" thickTop="1" x14ac:dyDescent="0.3">
      <c r="D28" s="25"/>
      <c r="E28" s="22"/>
    </row>
    <row r="29" spans="2:6" x14ac:dyDescent="0.35">
      <c r="D29" s="29"/>
    </row>
    <row r="30" spans="2:6" x14ac:dyDescent="0.35">
      <c r="D30" s="29"/>
    </row>
    <row r="31" spans="2:6" x14ac:dyDescent="0.35">
      <c r="D31" s="29"/>
    </row>
    <row r="32" spans="2:6" x14ac:dyDescent="0.35">
      <c r="D32" s="29"/>
    </row>
    <row r="33" spans="1:6" x14ac:dyDescent="0.35">
      <c r="D33" s="29"/>
    </row>
    <row r="34" spans="1:6" x14ac:dyDescent="0.35">
      <c r="D34" s="29"/>
    </row>
    <row r="35" spans="1:6" x14ac:dyDescent="0.35">
      <c r="A35" s="87" t="s">
        <v>226</v>
      </c>
      <c r="B35" s="87"/>
      <c r="C35" s="87"/>
      <c r="D35" s="87"/>
      <c r="E35" s="87"/>
      <c r="F35" s="87"/>
    </row>
    <row r="36" spans="1:6" x14ac:dyDescent="0.35">
      <c r="D36" s="29"/>
    </row>
  </sheetData>
  <sheetProtection password="FA15" sheet="1" objects="1" scenarios="1" selectLockedCells="1" selectUnlockedCells="1"/>
  <mergeCells count="6">
    <mergeCell ref="A35:F35"/>
    <mergeCell ref="A1:F1"/>
    <mergeCell ref="A2:F2"/>
    <mergeCell ref="A3:F3"/>
    <mergeCell ref="E5:F5"/>
    <mergeCell ref="C18:D18"/>
  </mergeCells>
  <pageMargins left="1.2" right="0.2" top="0.75" bottom="0.75" header="0.3" footer="0.3"/>
  <pageSetup orientation="portrait" horizontalDpi="300" verticalDpi="300" r:id="rId1"/>
  <headerFooter>
    <oddFooter>&amp;C&amp;"Times New Roman,Regular"&amp;12 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sqref="A1:E1"/>
    </sheetView>
  </sheetViews>
  <sheetFormatPr defaultColWidth="9.1796875" defaultRowHeight="15.5" x14ac:dyDescent="0.35"/>
  <cols>
    <col min="1" max="1" width="3.26953125" style="1" customWidth="1"/>
    <col min="2" max="2" width="37.81640625" style="1" customWidth="1"/>
    <col min="3" max="3" width="26.7265625" style="1" customWidth="1"/>
    <col min="4" max="4" width="2.26953125" style="15" customWidth="1"/>
    <col min="5" max="5" width="19" style="6" bestFit="1" customWidth="1"/>
    <col min="6" max="6" width="17.54296875" style="32" customWidth="1"/>
    <col min="7" max="16384" width="9.1796875" style="1"/>
  </cols>
  <sheetData>
    <row r="1" spans="1:6" x14ac:dyDescent="0.35">
      <c r="A1" s="87" t="s">
        <v>0</v>
      </c>
      <c r="B1" s="87"/>
      <c r="C1" s="87"/>
      <c r="D1" s="87"/>
      <c r="E1" s="87"/>
    </row>
    <row r="2" spans="1:6" x14ac:dyDescent="0.35">
      <c r="A2" s="87" t="s">
        <v>103</v>
      </c>
      <c r="B2" s="87"/>
      <c r="C2" s="87"/>
      <c r="D2" s="87"/>
      <c r="E2" s="87"/>
    </row>
    <row r="3" spans="1:6" x14ac:dyDescent="0.35">
      <c r="A3" s="87" t="s">
        <v>57</v>
      </c>
      <c r="B3" s="87"/>
      <c r="C3" s="87"/>
      <c r="D3" s="87"/>
      <c r="E3" s="87"/>
      <c r="F3" s="84"/>
    </row>
    <row r="4" spans="1:6" x14ac:dyDescent="0.35">
      <c r="A4" s="33"/>
      <c r="B4" s="33"/>
      <c r="C4" s="33"/>
      <c r="D4" s="37"/>
      <c r="E4" s="33"/>
    </row>
    <row r="5" spans="1:6" x14ac:dyDescent="0.35">
      <c r="A5" s="33"/>
      <c r="B5" s="33"/>
      <c r="C5" s="33"/>
      <c r="D5" s="37"/>
      <c r="E5" s="33"/>
    </row>
    <row r="6" spans="1:6" ht="39" customHeight="1" x14ac:dyDescent="0.35">
      <c r="C6" s="34"/>
      <c r="D6" s="92"/>
      <c r="E6" s="92"/>
    </row>
    <row r="7" spans="1:6" x14ac:dyDescent="0.35">
      <c r="D7" s="87"/>
      <c r="E7" s="87"/>
      <c r="F7" s="33"/>
    </row>
    <row r="8" spans="1:6" x14ac:dyDescent="0.35">
      <c r="A8" s="4" t="s">
        <v>47</v>
      </c>
      <c r="D8" s="15" t="s">
        <v>3</v>
      </c>
      <c r="E8" s="10">
        <v>81579962.650000006</v>
      </c>
    </row>
    <row r="9" spans="1:6" x14ac:dyDescent="0.35">
      <c r="A9" s="1" t="s">
        <v>48</v>
      </c>
      <c r="E9" s="10"/>
    </row>
    <row r="10" spans="1:6" x14ac:dyDescent="0.35">
      <c r="B10" s="1" t="s">
        <v>49</v>
      </c>
      <c r="E10" s="10"/>
    </row>
    <row r="11" spans="1:6" x14ac:dyDescent="0.35">
      <c r="B11" s="1" t="s">
        <v>50</v>
      </c>
      <c r="E11" s="16">
        <v>673012.8</v>
      </c>
    </row>
    <row r="12" spans="1:6" s="4" customFormat="1" ht="15" x14ac:dyDescent="0.3">
      <c r="A12" s="4" t="s">
        <v>51</v>
      </c>
      <c r="D12" s="22"/>
      <c r="E12" s="83">
        <f>SUM(E8:E11)</f>
        <v>82252975.450000003</v>
      </c>
      <c r="F12" s="33"/>
    </row>
    <row r="13" spans="1:6" ht="35.25" customHeight="1" x14ac:dyDescent="0.35">
      <c r="A13" s="90" t="s">
        <v>52</v>
      </c>
      <c r="B13" s="90"/>
      <c r="C13" s="35"/>
    </row>
    <row r="14" spans="1:6" ht="36" customHeight="1" x14ac:dyDescent="0.35">
      <c r="A14" s="91" t="s">
        <v>53</v>
      </c>
      <c r="B14" s="91"/>
      <c r="C14" s="36"/>
      <c r="E14" s="10"/>
    </row>
    <row r="15" spans="1:6" x14ac:dyDescent="0.35">
      <c r="A15" s="1" t="s">
        <v>54</v>
      </c>
      <c r="E15" s="16">
        <v>13455902.750000006</v>
      </c>
    </row>
    <row r="16" spans="1:6" ht="31.5" customHeight="1" x14ac:dyDescent="0.35">
      <c r="A16" s="90" t="s">
        <v>55</v>
      </c>
      <c r="B16" s="90"/>
      <c r="C16" s="35"/>
      <c r="D16" s="22"/>
      <c r="E16" s="83">
        <f>+E15</f>
        <v>13455902.750000006</v>
      </c>
    </row>
    <row r="17" spans="1:6" ht="18" customHeight="1" x14ac:dyDescent="0.35">
      <c r="A17" s="90" t="s">
        <v>201</v>
      </c>
      <c r="B17" s="90"/>
      <c r="C17" s="64"/>
      <c r="D17" s="22"/>
      <c r="E17" s="30"/>
    </row>
    <row r="18" spans="1:6" ht="18" customHeight="1" x14ac:dyDescent="0.35">
      <c r="A18" s="91" t="s">
        <v>202</v>
      </c>
      <c r="B18" s="91"/>
      <c r="C18" s="64"/>
      <c r="D18" s="22"/>
      <c r="E18" s="10">
        <v>-4139964.42</v>
      </c>
    </row>
    <row r="19" spans="1:6" s="4" customFormat="1" thickBot="1" x14ac:dyDescent="0.35">
      <c r="A19" s="4" t="s">
        <v>56</v>
      </c>
      <c r="D19" s="22" t="s">
        <v>3</v>
      </c>
      <c r="E19" s="31">
        <f>+E15+E12+E18</f>
        <v>91568913.780000001</v>
      </c>
      <c r="F19" s="33"/>
    </row>
    <row r="20" spans="1:6" ht="16" thickTop="1" x14ac:dyDescent="0.35"/>
  </sheetData>
  <sheetProtection password="FA15" sheet="1" objects="1" scenarios="1" selectLockedCells="1" selectUnlockedCells="1"/>
  <mergeCells count="10">
    <mergeCell ref="A17:B17"/>
    <mergeCell ref="A18:B18"/>
    <mergeCell ref="A14:B14"/>
    <mergeCell ref="A16:B16"/>
    <mergeCell ref="A1:E1"/>
    <mergeCell ref="A2:E2"/>
    <mergeCell ref="A3:E3"/>
    <mergeCell ref="D6:E6"/>
    <mergeCell ref="D7:E7"/>
    <mergeCell ref="A13:B13"/>
  </mergeCells>
  <pageMargins left="1.2" right="0.2" top="0.75" bottom="0.75" header="0.3" footer="0.3"/>
  <pageSetup orientation="portrait" horizontalDpi="300" verticalDpi="300" r:id="rId1"/>
  <headerFooter>
    <oddFooter>&amp;C&amp;"Times New Roman,Regular"&amp;12 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4"/>
  <sheetViews>
    <sheetView zoomScale="85" zoomScaleNormal="85" zoomScaleSheetLayoutView="85" workbookViewId="0">
      <selection sqref="A1:P1"/>
    </sheetView>
  </sheetViews>
  <sheetFormatPr defaultColWidth="9.1796875" defaultRowHeight="15.5" x14ac:dyDescent="0.35"/>
  <cols>
    <col min="1" max="2" width="2.453125" style="46" customWidth="1"/>
    <col min="3" max="4" width="2.7265625" style="46" customWidth="1"/>
    <col min="5" max="5" width="43.26953125" style="46" customWidth="1"/>
    <col min="6" max="6" width="6.26953125" style="46" bestFit="1" customWidth="1"/>
    <col min="7" max="7" width="2.453125" style="46" customWidth="1"/>
    <col min="8" max="8" width="16.54296875" style="44" customWidth="1"/>
    <col min="9" max="9" width="2.7265625" style="54" customWidth="1"/>
    <col min="10" max="10" width="16.54296875" style="44" bestFit="1" customWidth="1"/>
    <col min="11" max="11" width="2.7265625" style="54" customWidth="1"/>
    <col min="12" max="12" width="17" style="44" customWidth="1"/>
    <col min="13" max="13" width="2.7265625" style="54" customWidth="1"/>
    <col min="14" max="14" width="17" style="44" customWidth="1"/>
    <col min="15" max="15" width="2.7265625" style="54" customWidth="1"/>
    <col min="16" max="16" width="17" style="44" customWidth="1"/>
    <col min="17" max="17" width="14.26953125" style="46" bestFit="1" customWidth="1"/>
    <col min="18" max="18" width="14" style="46" bestFit="1" customWidth="1"/>
    <col min="19" max="16384" width="9.1796875" style="46"/>
  </cols>
  <sheetData>
    <row r="1" spans="1:16" x14ac:dyDescent="0.35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</row>
    <row r="2" spans="1:16" x14ac:dyDescent="0.35">
      <c r="A2" s="93" t="s">
        <v>179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</row>
    <row r="3" spans="1:16" x14ac:dyDescent="0.35">
      <c r="A3" s="93" t="s">
        <v>57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</row>
    <row r="6" spans="1:16" ht="15" customHeight="1" x14ac:dyDescent="0.35">
      <c r="A6" s="93" t="s">
        <v>178</v>
      </c>
      <c r="B6" s="93"/>
      <c r="C6" s="93"/>
      <c r="D6" s="93"/>
      <c r="E6" s="93"/>
      <c r="F6" s="94" t="s">
        <v>180</v>
      </c>
      <c r="G6" s="95" t="s">
        <v>177</v>
      </c>
      <c r="H6" s="95"/>
      <c r="I6" s="95"/>
      <c r="J6" s="95"/>
      <c r="K6" s="96" t="s">
        <v>176</v>
      </c>
      <c r="L6" s="96"/>
      <c r="M6" s="96" t="s">
        <v>175</v>
      </c>
      <c r="N6" s="96"/>
      <c r="O6" s="96" t="s">
        <v>174</v>
      </c>
      <c r="P6" s="96"/>
    </row>
    <row r="7" spans="1:16" x14ac:dyDescent="0.35">
      <c r="A7" s="93"/>
      <c r="B7" s="93"/>
      <c r="C7" s="93"/>
      <c r="D7" s="93"/>
      <c r="E7" s="93"/>
      <c r="F7" s="94"/>
      <c r="G7" s="95" t="s">
        <v>173</v>
      </c>
      <c r="H7" s="95"/>
      <c r="I7" s="95" t="s">
        <v>172</v>
      </c>
      <c r="J7" s="95"/>
      <c r="K7" s="96"/>
      <c r="L7" s="96"/>
      <c r="M7" s="96"/>
      <c r="N7" s="96"/>
      <c r="O7" s="96"/>
      <c r="P7" s="96"/>
    </row>
    <row r="8" spans="1:16" ht="20.25" customHeight="1" x14ac:dyDescent="0.35">
      <c r="A8" s="93"/>
      <c r="B8" s="93"/>
      <c r="C8" s="93"/>
      <c r="D8" s="93"/>
      <c r="E8" s="93"/>
      <c r="F8" s="94"/>
      <c r="G8" s="98"/>
      <c r="H8" s="98"/>
      <c r="I8" s="98"/>
      <c r="J8" s="98"/>
      <c r="K8" s="97"/>
      <c r="L8" s="97"/>
      <c r="M8" s="97"/>
      <c r="N8" s="97"/>
      <c r="O8" s="97"/>
      <c r="P8" s="97"/>
    </row>
    <row r="9" spans="1:16" x14ac:dyDescent="0.35">
      <c r="A9" s="55" t="s">
        <v>29</v>
      </c>
    </row>
    <row r="10" spans="1:16" x14ac:dyDescent="0.35">
      <c r="B10" s="46" t="s">
        <v>171</v>
      </c>
      <c r="C10" s="46" t="s">
        <v>170</v>
      </c>
    </row>
    <row r="11" spans="1:16" x14ac:dyDescent="0.35">
      <c r="C11" s="56" t="s">
        <v>158</v>
      </c>
      <c r="D11" s="46" t="s">
        <v>30</v>
      </c>
    </row>
    <row r="12" spans="1:16" x14ac:dyDescent="0.35">
      <c r="E12" s="46" t="s">
        <v>169</v>
      </c>
      <c r="G12" s="46" t="s">
        <v>3</v>
      </c>
      <c r="H12" s="44">
        <v>1017700</v>
      </c>
      <c r="I12" s="57" t="s">
        <v>3</v>
      </c>
      <c r="J12" s="44">
        <v>1017700</v>
      </c>
      <c r="K12" s="57" t="s">
        <v>3</v>
      </c>
      <c r="L12" s="44">
        <f>+H12-J12</f>
        <v>0</v>
      </c>
      <c r="M12" s="57" t="s">
        <v>3</v>
      </c>
      <c r="N12" s="44">
        <v>1528759.79</v>
      </c>
      <c r="O12" s="57" t="s">
        <v>3</v>
      </c>
      <c r="P12" s="44">
        <f>+N12-J12</f>
        <v>511059.79000000004</v>
      </c>
    </row>
    <row r="13" spans="1:16" x14ac:dyDescent="0.35">
      <c r="E13" s="46" t="s">
        <v>168</v>
      </c>
      <c r="H13" s="44">
        <v>906300</v>
      </c>
      <c r="J13" s="44">
        <v>906300</v>
      </c>
      <c r="L13" s="44">
        <f>+H13-J13</f>
        <v>0</v>
      </c>
      <c r="N13" s="44">
        <v>995013.8</v>
      </c>
      <c r="P13" s="44">
        <f>+N13-J13</f>
        <v>88713.800000000047</v>
      </c>
    </row>
    <row r="14" spans="1:16" x14ac:dyDescent="0.35">
      <c r="E14" s="46" t="s">
        <v>167</v>
      </c>
      <c r="H14" s="44">
        <f>546700+15000</f>
        <v>561700</v>
      </c>
      <c r="J14" s="44">
        <f>546700+15000</f>
        <v>561700</v>
      </c>
      <c r="L14" s="44">
        <f>+H14-J14</f>
        <v>0</v>
      </c>
      <c r="N14" s="44">
        <f>591011.5+3472.25</f>
        <v>594483.75</v>
      </c>
      <c r="P14" s="44">
        <f>+N14-J14</f>
        <v>32783.75</v>
      </c>
    </row>
    <row r="15" spans="1:16" x14ac:dyDescent="0.35">
      <c r="D15" s="46" t="s">
        <v>166</v>
      </c>
      <c r="G15" s="58" t="s">
        <v>3</v>
      </c>
      <c r="H15" s="59">
        <f>SUM(H12:H14)</f>
        <v>2485700</v>
      </c>
      <c r="I15" s="58" t="s">
        <v>3</v>
      </c>
      <c r="J15" s="59">
        <f t="shared" ref="J15:P15" si="0">SUM(J12:J14)</f>
        <v>2485700</v>
      </c>
      <c r="K15" s="58" t="s">
        <v>3</v>
      </c>
      <c r="L15" s="59">
        <f>SUM(L12:L14)</f>
        <v>0</v>
      </c>
      <c r="M15" s="58" t="s">
        <v>3</v>
      </c>
      <c r="N15" s="59">
        <f t="shared" si="0"/>
        <v>3118257.34</v>
      </c>
      <c r="O15" s="58" t="s">
        <v>3</v>
      </c>
      <c r="P15" s="59">
        <f t="shared" si="0"/>
        <v>632557.34000000008</v>
      </c>
    </row>
    <row r="16" spans="1:16" x14ac:dyDescent="0.35">
      <c r="C16" s="56" t="s">
        <v>156</v>
      </c>
      <c r="D16" s="46" t="s">
        <v>165</v>
      </c>
    </row>
    <row r="17" spans="2:16" x14ac:dyDescent="0.35">
      <c r="E17" s="46" t="s">
        <v>164</v>
      </c>
      <c r="H17" s="44">
        <f>10000+255000+792000+80000+499800+15000</f>
        <v>1651800</v>
      </c>
      <c r="J17" s="44">
        <f>10000+255000+792000+499800+80000+15000</f>
        <v>1651800</v>
      </c>
      <c r="L17" s="44">
        <f>+H17-J17</f>
        <v>0</v>
      </c>
      <c r="N17" s="44">
        <f>6700+247600+1192311.74+532104.75+130120+37867.3</f>
        <v>2146703.79</v>
      </c>
      <c r="P17" s="44">
        <f>+N17-J17</f>
        <v>494903.79000000004</v>
      </c>
    </row>
    <row r="18" spans="2:16" x14ac:dyDescent="0.35">
      <c r="E18" s="46" t="s">
        <v>163</v>
      </c>
      <c r="H18" s="44">
        <f>180000+30000+1164000+2877000+500000+5000</f>
        <v>4756000</v>
      </c>
      <c r="J18" s="44">
        <f>180000+1164000+2877000+500000+5000+30000</f>
        <v>4756000</v>
      </c>
      <c r="L18" s="44">
        <f>+H18-J18</f>
        <v>0</v>
      </c>
      <c r="N18" s="44">
        <f>193250+1470350+3424944.38+798556.75+258+50442.6</f>
        <v>5937801.7299999995</v>
      </c>
      <c r="P18" s="44">
        <f>+N18-J18</f>
        <v>1181801.7299999995</v>
      </c>
    </row>
    <row r="19" spans="2:16" x14ac:dyDescent="0.35">
      <c r="E19" s="46" t="s">
        <v>162</v>
      </c>
      <c r="H19" s="44">
        <f>302500+20000</f>
        <v>322500</v>
      </c>
      <c r="J19" s="44">
        <f>302500+20000</f>
        <v>322500</v>
      </c>
      <c r="L19" s="44">
        <f>+H19-J19</f>
        <v>0</v>
      </c>
      <c r="N19" s="44">
        <f>385623.05+13800</f>
        <v>399423.05</v>
      </c>
      <c r="P19" s="44">
        <f>+N19-J19</f>
        <v>76923.049999999988</v>
      </c>
    </row>
    <row r="20" spans="2:16" x14ac:dyDescent="0.35">
      <c r="D20" s="46" t="s">
        <v>161</v>
      </c>
      <c r="G20" s="58" t="s">
        <v>3</v>
      </c>
      <c r="H20" s="59">
        <f>SUM(H17:H19)</f>
        <v>6730300</v>
      </c>
      <c r="I20" s="58" t="s">
        <v>3</v>
      </c>
      <c r="J20" s="59">
        <f t="shared" ref="J20:P20" si="1">SUM(J17:J19)</f>
        <v>6730300</v>
      </c>
      <c r="K20" s="58" t="s">
        <v>3</v>
      </c>
      <c r="L20" s="59">
        <f>SUM(L17:L19)</f>
        <v>0</v>
      </c>
      <c r="M20" s="58" t="s">
        <v>3</v>
      </c>
      <c r="N20" s="59">
        <f t="shared" si="1"/>
        <v>8483928.5700000003</v>
      </c>
      <c r="O20" s="58" t="s">
        <v>3</v>
      </c>
      <c r="P20" s="59">
        <f t="shared" si="1"/>
        <v>1753628.5699999996</v>
      </c>
    </row>
    <row r="21" spans="2:16" x14ac:dyDescent="0.35">
      <c r="B21" s="46" t="s">
        <v>160</v>
      </c>
      <c r="C21" s="46" t="s">
        <v>159</v>
      </c>
    </row>
    <row r="22" spans="2:16" x14ac:dyDescent="0.35">
      <c r="C22" s="56" t="s">
        <v>158</v>
      </c>
      <c r="D22" s="46" t="s">
        <v>157</v>
      </c>
      <c r="H22" s="44">
        <v>67514810</v>
      </c>
      <c r="J22" s="44">
        <v>67514810</v>
      </c>
      <c r="L22" s="44">
        <f t="shared" ref="L22:L38" si="2">+H22-J22</f>
        <v>0</v>
      </c>
      <c r="N22" s="44">
        <v>67514810</v>
      </c>
      <c r="P22" s="44">
        <f t="shared" ref="P22:P38" si="3">+N22-J22</f>
        <v>0</v>
      </c>
    </row>
    <row r="23" spans="2:16" x14ac:dyDescent="0.35">
      <c r="C23" s="56" t="s">
        <v>156</v>
      </c>
      <c r="D23" s="46" t="s">
        <v>181</v>
      </c>
      <c r="J23" s="44">
        <f>+H18-J18</f>
        <v>0</v>
      </c>
      <c r="L23" s="44">
        <f t="shared" si="2"/>
        <v>0</v>
      </c>
      <c r="N23" s="44">
        <v>20993.37</v>
      </c>
      <c r="P23" s="44">
        <f>+N23-J28</f>
        <v>20993.37</v>
      </c>
    </row>
    <row r="24" spans="2:16" x14ac:dyDescent="0.35">
      <c r="C24" s="56" t="s">
        <v>155</v>
      </c>
      <c r="D24" s="46" t="s">
        <v>154</v>
      </c>
      <c r="L24" s="44">
        <f t="shared" si="2"/>
        <v>0</v>
      </c>
      <c r="P24" s="44">
        <f t="shared" si="3"/>
        <v>0</v>
      </c>
    </row>
    <row r="25" spans="2:16" x14ac:dyDescent="0.35">
      <c r="E25" s="46" t="s">
        <v>153</v>
      </c>
      <c r="L25" s="44">
        <f t="shared" si="2"/>
        <v>0</v>
      </c>
      <c r="P25" s="44">
        <f t="shared" si="3"/>
        <v>0</v>
      </c>
    </row>
    <row r="26" spans="2:16" x14ac:dyDescent="0.35">
      <c r="E26" s="46" t="s">
        <v>152</v>
      </c>
      <c r="L26" s="44">
        <f t="shared" si="2"/>
        <v>0</v>
      </c>
      <c r="P26" s="44">
        <f t="shared" si="3"/>
        <v>0</v>
      </c>
    </row>
    <row r="27" spans="2:16" x14ac:dyDescent="0.35">
      <c r="E27" s="46" t="s">
        <v>151</v>
      </c>
      <c r="L27" s="44">
        <f t="shared" si="2"/>
        <v>0</v>
      </c>
      <c r="P27" s="44">
        <f t="shared" si="3"/>
        <v>0</v>
      </c>
    </row>
    <row r="28" spans="2:16" x14ac:dyDescent="0.35">
      <c r="E28" s="46" t="s">
        <v>150</v>
      </c>
      <c r="L28" s="44">
        <f t="shared" si="2"/>
        <v>0</v>
      </c>
    </row>
    <row r="29" spans="2:16" x14ac:dyDescent="0.35">
      <c r="C29" s="56" t="s">
        <v>149</v>
      </c>
      <c r="D29" s="46" t="s">
        <v>148</v>
      </c>
      <c r="L29" s="44">
        <f t="shared" si="2"/>
        <v>0</v>
      </c>
      <c r="P29" s="44">
        <f t="shared" si="3"/>
        <v>0</v>
      </c>
    </row>
    <row r="30" spans="2:16" x14ac:dyDescent="0.35">
      <c r="E30" s="46" t="s">
        <v>147</v>
      </c>
      <c r="L30" s="44">
        <f t="shared" si="2"/>
        <v>0</v>
      </c>
      <c r="P30" s="44">
        <f t="shared" si="3"/>
        <v>0</v>
      </c>
    </row>
    <row r="31" spans="2:16" x14ac:dyDescent="0.35">
      <c r="E31" s="46" t="s">
        <v>146</v>
      </c>
      <c r="L31" s="44">
        <f t="shared" si="2"/>
        <v>0</v>
      </c>
      <c r="P31" s="44">
        <f t="shared" si="3"/>
        <v>0</v>
      </c>
    </row>
    <row r="32" spans="2:16" x14ac:dyDescent="0.35">
      <c r="C32" s="56" t="s">
        <v>145</v>
      </c>
      <c r="D32" s="46" t="s">
        <v>144</v>
      </c>
      <c r="L32" s="44">
        <f t="shared" si="2"/>
        <v>0</v>
      </c>
      <c r="P32" s="44">
        <f t="shared" si="3"/>
        <v>0</v>
      </c>
    </row>
    <row r="33" spans="1:16" x14ac:dyDescent="0.35">
      <c r="C33" s="56" t="s">
        <v>143</v>
      </c>
      <c r="D33" s="46" t="s">
        <v>142</v>
      </c>
      <c r="L33" s="44">
        <f t="shared" si="2"/>
        <v>0</v>
      </c>
      <c r="P33" s="44">
        <f t="shared" si="3"/>
        <v>0</v>
      </c>
    </row>
    <row r="34" spans="1:16" x14ac:dyDescent="0.35">
      <c r="E34" s="46" t="s">
        <v>141</v>
      </c>
      <c r="L34" s="44">
        <f t="shared" si="2"/>
        <v>0</v>
      </c>
      <c r="P34" s="44">
        <f t="shared" si="3"/>
        <v>0</v>
      </c>
    </row>
    <row r="35" spans="1:16" x14ac:dyDescent="0.35">
      <c r="E35" s="46" t="s">
        <v>140</v>
      </c>
      <c r="L35" s="44">
        <f t="shared" si="2"/>
        <v>0</v>
      </c>
      <c r="P35" s="44">
        <f t="shared" si="3"/>
        <v>0</v>
      </c>
    </row>
    <row r="36" spans="1:16" x14ac:dyDescent="0.35">
      <c r="E36" s="46" t="s">
        <v>139</v>
      </c>
      <c r="L36" s="44">
        <f t="shared" si="2"/>
        <v>0</v>
      </c>
      <c r="P36" s="44">
        <f t="shared" si="3"/>
        <v>0</v>
      </c>
    </row>
    <row r="37" spans="1:16" x14ac:dyDescent="0.35">
      <c r="E37" s="46" t="s">
        <v>138</v>
      </c>
      <c r="L37" s="44">
        <f t="shared" si="2"/>
        <v>0</v>
      </c>
      <c r="P37" s="44">
        <f t="shared" si="3"/>
        <v>0</v>
      </c>
    </row>
    <row r="38" spans="1:16" x14ac:dyDescent="0.35">
      <c r="B38" s="46" t="s">
        <v>137</v>
      </c>
      <c r="C38" s="46" t="s">
        <v>136</v>
      </c>
      <c r="L38" s="44">
        <f t="shared" si="2"/>
        <v>0</v>
      </c>
      <c r="P38" s="44">
        <f t="shared" si="3"/>
        <v>0</v>
      </c>
    </row>
    <row r="39" spans="1:16" x14ac:dyDescent="0.35">
      <c r="A39" s="55" t="s">
        <v>135</v>
      </c>
      <c r="G39" s="60" t="s">
        <v>3</v>
      </c>
      <c r="H39" s="61">
        <f>SUM(H22:H38)+H20+H15</f>
        <v>76730810</v>
      </c>
      <c r="I39" s="60" t="s">
        <v>3</v>
      </c>
      <c r="J39" s="61">
        <f t="shared" ref="J39:P39" si="4">SUM(J22:J38)+J20+J15</f>
        <v>76730810</v>
      </c>
      <c r="K39" s="60" t="s">
        <v>3</v>
      </c>
      <c r="L39" s="61">
        <f>SUM(L22:L38)</f>
        <v>0</v>
      </c>
      <c r="M39" s="60" t="s">
        <v>3</v>
      </c>
      <c r="N39" s="61">
        <f t="shared" si="4"/>
        <v>79137989.280000001</v>
      </c>
      <c r="O39" s="60" t="s">
        <v>3</v>
      </c>
      <c r="P39" s="61">
        <f t="shared" si="4"/>
        <v>2407179.2799999998</v>
      </c>
    </row>
    <row r="40" spans="1:16" x14ac:dyDescent="0.35">
      <c r="A40" s="55" t="s">
        <v>134</v>
      </c>
    </row>
    <row r="41" spans="1:16" x14ac:dyDescent="0.35">
      <c r="B41" s="55" t="s">
        <v>122</v>
      </c>
    </row>
    <row r="42" spans="1:16" x14ac:dyDescent="0.35">
      <c r="C42" s="46" t="s">
        <v>39</v>
      </c>
      <c r="H42" s="44">
        <f>3822323.22+815538.96+7503620+1053667.6+756686.72+796093.48+1224736.03+950884.34+1483131.25+1868642.63+1272608.21</f>
        <v>21547932.440000001</v>
      </c>
      <c r="J42" s="44">
        <v>21514886.02</v>
      </c>
      <c r="L42" s="44">
        <f>+H42-J42</f>
        <v>33046.420000001788</v>
      </c>
      <c r="N42" s="44">
        <v>21489663.52</v>
      </c>
      <c r="P42" s="44">
        <f>+N42-J42</f>
        <v>-25222.5</v>
      </c>
    </row>
    <row r="43" spans="1:16" x14ac:dyDescent="0.35">
      <c r="C43" s="46" t="s">
        <v>40</v>
      </c>
      <c r="H43" s="44">
        <f>9333574.97+267720+200000+275000+166000+154600+216500+181000+231600+464600+274500</f>
        <v>11765094.970000001</v>
      </c>
      <c r="J43" s="44">
        <f>11759457.38-9720.17</f>
        <v>11749737.210000001</v>
      </c>
      <c r="L43" s="44">
        <f>+H43-J43</f>
        <v>15357.759999999776</v>
      </c>
      <c r="N43" s="44">
        <f>11091195.56-9720.17</f>
        <v>11081475.390000001</v>
      </c>
      <c r="P43" s="44">
        <f>+N43-J43</f>
        <v>-668261.8200000003</v>
      </c>
    </row>
    <row r="44" spans="1:16" x14ac:dyDescent="0.35">
      <c r="C44" s="46" t="s">
        <v>123</v>
      </c>
      <c r="H44" s="44">
        <f>3090000+60000</f>
        <v>3150000</v>
      </c>
      <c r="J44" s="44">
        <v>3150000</v>
      </c>
      <c r="L44" s="44">
        <f>+H44-J44</f>
        <v>0</v>
      </c>
      <c r="N44" s="44">
        <v>2669945.02</v>
      </c>
      <c r="P44" s="44">
        <f>+N44-J44</f>
        <v>-480054.98</v>
      </c>
    </row>
    <row r="45" spans="1:16" x14ac:dyDescent="0.35">
      <c r="B45" s="55" t="s">
        <v>120</v>
      </c>
    </row>
    <row r="46" spans="1:16" x14ac:dyDescent="0.35">
      <c r="C46" s="46" t="s">
        <v>39</v>
      </c>
      <c r="H46" s="44">
        <v>4078049.2799999998</v>
      </c>
      <c r="J46" s="44">
        <v>4073657.52</v>
      </c>
      <c r="L46" s="44">
        <f>+H46-J46</f>
        <v>4391.7599999997765</v>
      </c>
      <c r="N46" s="44">
        <v>4066158.46</v>
      </c>
      <c r="P46" s="44">
        <f>+N46-J46</f>
        <v>-7499.0600000000559</v>
      </c>
    </row>
    <row r="47" spans="1:16" x14ac:dyDescent="0.35">
      <c r="C47" s="46" t="s">
        <v>40</v>
      </c>
      <c r="H47" s="44">
        <v>614700</v>
      </c>
      <c r="J47" s="44">
        <v>614700</v>
      </c>
      <c r="L47" s="44">
        <f>+H47-J47</f>
        <v>0</v>
      </c>
      <c r="N47" s="44">
        <v>565844.81000000006</v>
      </c>
      <c r="P47" s="44">
        <f>+N47-J47</f>
        <v>-48855.189999999944</v>
      </c>
    </row>
    <row r="48" spans="1:16" x14ac:dyDescent="0.35">
      <c r="C48" s="46" t="s">
        <v>123</v>
      </c>
      <c r="H48" s="44">
        <v>0</v>
      </c>
      <c r="J48" s="44">
        <v>0</v>
      </c>
      <c r="L48" s="44">
        <f>+H48-J48</f>
        <v>0</v>
      </c>
      <c r="N48" s="44">
        <v>0</v>
      </c>
      <c r="P48" s="44">
        <f>+N48-J48</f>
        <v>0</v>
      </c>
    </row>
    <row r="49" spans="2:16" x14ac:dyDescent="0.35">
      <c r="B49" s="55" t="s">
        <v>119</v>
      </c>
    </row>
    <row r="50" spans="2:16" x14ac:dyDescent="0.35">
      <c r="C50" s="46" t="s">
        <v>39</v>
      </c>
      <c r="H50" s="44">
        <v>0</v>
      </c>
      <c r="J50" s="44">
        <v>0</v>
      </c>
      <c r="L50" s="44">
        <f>+H50-J50</f>
        <v>0</v>
      </c>
      <c r="N50" s="44">
        <v>0</v>
      </c>
      <c r="P50" s="44">
        <f>+N50-J50</f>
        <v>0</v>
      </c>
    </row>
    <row r="51" spans="2:16" x14ac:dyDescent="0.35">
      <c r="C51" s="46" t="s">
        <v>40</v>
      </c>
      <c r="H51" s="44">
        <v>0</v>
      </c>
      <c r="J51" s="44">
        <v>0</v>
      </c>
      <c r="L51" s="44">
        <f>+H51-J51</f>
        <v>0</v>
      </c>
      <c r="N51" s="44">
        <v>0</v>
      </c>
      <c r="P51" s="44">
        <f>+N51-J51</f>
        <v>0</v>
      </c>
    </row>
    <row r="52" spans="2:16" x14ac:dyDescent="0.35">
      <c r="C52" s="46" t="s">
        <v>123</v>
      </c>
      <c r="H52" s="44">
        <v>0</v>
      </c>
      <c r="J52" s="44">
        <v>0</v>
      </c>
      <c r="L52" s="44">
        <f>+H52-J52</f>
        <v>0</v>
      </c>
      <c r="N52" s="44">
        <v>0</v>
      </c>
      <c r="P52" s="44">
        <f>+N52-J52</f>
        <v>0</v>
      </c>
    </row>
    <row r="53" spans="2:16" x14ac:dyDescent="0.35">
      <c r="B53" s="55" t="s">
        <v>118</v>
      </c>
    </row>
    <row r="54" spans="2:16" x14ac:dyDescent="0.35">
      <c r="C54" s="46" t="s">
        <v>39</v>
      </c>
      <c r="H54" s="44">
        <v>0</v>
      </c>
      <c r="J54" s="44">
        <v>0</v>
      </c>
      <c r="L54" s="44">
        <f>+H54-J54</f>
        <v>0</v>
      </c>
      <c r="N54" s="44">
        <v>0</v>
      </c>
      <c r="P54" s="44">
        <f>+N54-J54</f>
        <v>0</v>
      </c>
    </row>
    <row r="55" spans="2:16" x14ac:dyDescent="0.35">
      <c r="C55" s="46" t="s">
        <v>40</v>
      </c>
      <c r="H55" s="44">
        <v>0</v>
      </c>
      <c r="J55" s="44">
        <v>0</v>
      </c>
      <c r="L55" s="44">
        <f>+H55-J55</f>
        <v>0</v>
      </c>
      <c r="N55" s="44">
        <v>0</v>
      </c>
      <c r="P55" s="44">
        <f>+N55-J55</f>
        <v>0</v>
      </c>
    </row>
    <row r="56" spans="2:16" x14ac:dyDescent="0.35">
      <c r="C56" s="46" t="s">
        <v>123</v>
      </c>
      <c r="H56" s="44">
        <v>0</v>
      </c>
      <c r="J56" s="44">
        <v>0</v>
      </c>
      <c r="L56" s="44">
        <f>+H56-J56</f>
        <v>0</v>
      </c>
      <c r="N56" s="44">
        <v>0</v>
      </c>
      <c r="P56" s="44">
        <f>+N56-J56</f>
        <v>0</v>
      </c>
    </row>
    <row r="57" spans="2:16" x14ac:dyDescent="0.35">
      <c r="B57" s="55" t="s">
        <v>133</v>
      </c>
    </row>
    <row r="58" spans="2:16" x14ac:dyDescent="0.35">
      <c r="C58" s="46" t="s">
        <v>39</v>
      </c>
      <c r="H58" s="44">
        <v>937447.12</v>
      </c>
      <c r="J58" s="44">
        <v>858810.46</v>
      </c>
      <c r="L58" s="44">
        <f>+H58-J58</f>
        <v>78636.660000000033</v>
      </c>
      <c r="N58" s="44">
        <v>856689.89</v>
      </c>
      <c r="P58" s="44">
        <f>+N58-J58</f>
        <v>-2120.5699999999488</v>
      </c>
    </row>
    <row r="59" spans="2:16" x14ac:dyDescent="0.35">
      <c r="C59" s="46" t="s">
        <v>40</v>
      </c>
      <c r="H59" s="44">
        <v>510500</v>
      </c>
      <c r="J59" s="44">
        <v>600798</v>
      </c>
      <c r="L59" s="44">
        <f>+H59-J59</f>
        <v>-90298</v>
      </c>
      <c r="N59" s="44">
        <v>568978.04</v>
      </c>
      <c r="P59" s="44">
        <f>+N59-J59</f>
        <v>-31819.959999999963</v>
      </c>
    </row>
    <row r="60" spans="2:16" x14ac:dyDescent="0.35">
      <c r="C60" s="46" t="s">
        <v>123</v>
      </c>
      <c r="L60" s="44">
        <f>+H60-J60</f>
        <v>0</v>
      </c>
      <c r="P60" s="44">
        <f>+N60-J60</f>
        <v>0</v>
      </c>
    </row>
    <row r="61" spans="2:16" x14ac:dyDescent="0.35">
      <c r="B61" s="55" t="s">
        <v>116</v>
      </c>
    </row>
    <row r="62" spans="2:16" x14ac:dyDescent="0.35">
      <c r="C62" s="46" t="s">
        <v>39</v>
      </c>
      <c r="H62" s="44">
        <f>1717435.41+759348.28+2366354.47+1692266.37</f>
        <v>6535404.5300000003</v>
      </c>
      <c r="J62" s="44">
        <v>6817747.46</v>
      </c>
      <c r="L62" s="44">
        <f>+H62-J62</f>
        <v>-282342.9299999997</v>
      </c>
      <c r="N62" s="44">
        <v>6763283.8099999996</v>
      </c>
      <c r="P62" s="44">
        <f>+N62-J62</f>
        <v>-54463.650000000373</v>
      </c>
    </row>
    <row r="63" spans="2:16" x14ac:dyDescent="0.35">
      <c r="C63" s="46" t="s">
        <v>40</v>
      </c>
      <c r="H63" s="44">
        <f>211700+172000+12879.16+25000+19200</f>
        <v>440779.16</v>
      </c>
      <c r="J63" s="44">
        <v>440779.16</v>
      </c>
      <c r="L63" s="44">
        <f>+H63-J63</f>
        <v>0</v>
      </c>
      <c r="N63" s="44">
        <v>374667.74</v>
      </c>
      <c r="P63" s="44">
        <f>+N63-J63</f>
        <v>-66111.419999999984</v>
      </c>
    </row>
    <row r="64" spans="2:16" s="48" customFormat="1" x14ac:dyDescent="0.35">
      <c r="C64" s="48" t="s">
        <v>123</v>
      </c>
      <c r="H64" s="50">
        <v>0</v>
      </c>
      <c r="I64" s="62"/>
      <c r="J64" s="50"/>
      <c r="K64" s="62"/>
      <c r="L64" s="50">
        <f>+H64-J64</f>
        <v>0</v>
      </c>
      <c r="M64" s="62"/>
      <c r="N64" s="50"/>
      <c r="O64" s="62"/>
      <c r="P64" s="50">
        <f>+N64-J64</f>
        <v>0</v>
      </c>
    </row>
    <row r="65" spans="2:16" x14ac:dyDescent="0.35">
      <c r="B65" s="55" t="s">
        <v>132</v>
      </c>
    </row>
    <row r="66" spans="2:16" x14ac:dyDescent="0.35">
      <c r="C66" s="46" t="s">
        <v>131</v>
      </c>
      <c r="L66" s="44">
        <f>+H66-J66</f>
        <v>0</v>
      </c>
      <c r="P66" s="44">
        <f>+N66-J66</f>
        <v>0</v>
      </c>
    </row>
    <row r="67" spans="2:16" x14ac:dyDescent="0.35">
      <c r="C67" s="46" t="s">
        <v>130</v>
      </c>
      <c r="H67" s="44">
        <v>861613.31</v>
      </c>
      <c r="J67" s="44">
        <v>861613.31000000052</v>
      </c>
      <c r="L67" s="44">
        <f>+H67-J67</f>
        <v>0</v>
      </c>
      <c r="N67" s="44">
        <f>861613.31+9720.17</f>
        <v>871333.4800000001</v>
      </c>
      <c r="P67" s="44">
        <f>+N67-J67</f>
        <v>9720.1699999995762</v>
      </c>
    </row>
    <row r="68" spans="2:16" x14ac:dyDescent="0.35">
      <c r="C68" s="46" t="s">
        <v>129</v>
      </c>
      <c r="H68" s="44">
        <f>5507553.68-H67</f>
        <v>4645940.3699999992</v>
      </c>
      <c r="J68" s="44">
        <v>4645940.3699999992</v>
      </c>
      <c r="L68" s="44">
        <f>+H68-J68</f>
        <v>0</v>
      </c>
      <c r="N68" s="44">
        <v>4437660.3899999997</v>
      </c>
      <c r="P68" s="44">
        <f>+N68-J68</f>
        <v>-208279.97999999952</v>
      </c>
    </row>
    <row r="69" spans="2:16" x14ac:dyDescent="0.35">
      <c r="B69" s="46" t="s">
        <v>128</v>
      </c>
    </row>
    <row r="70" spans="2:16" x14ac:dyDescent="0.35">
      <c r="C70" s="46" t="s">
        <v>40</v>
      </c>
      <c r="H70" s="44">
        <f>1609240.5</f>
        <v>1609240.5</v>
      </c>
      <c r="J70" s="44">
        <f>1609240.5</f>
        <v>1609240.5</v>
      </c>
      <c r="L70" s="44">
        <f>+H70-J70</f>
        <v>0</v>
      </c>
      <c r="N70" s="44">
        <f>1609240.5</f>
        <v>1609240.5</v>
      </c>
      <c r="P70" s="44">
        <f>+N70-J70</f>
        <v>0</v>
      </c>
    </row>
    <row r="71" spans="2:16" x14ac:dyDescent="0.35">
      <c r="C71" s="46" t="s">
        <v>123</v>
      </c>
      <c r="H71" s="44">
        <v>2000000</v>
      </c>
      <c r="J71" s="44">
        <f>2000000</f>
        <v>2000000</v>
      </c>
      <c r="L71" s="44">
        <f>+H71-J71</f>
        <v>0</v>
      </c>
      <c r="N71" s="44">
        <f>2000000</f>
        <v>2000000</v>
      </c>
      <c r="P71" s="44">
        <f>+N71-J71</f>
        <v>0</v>
      </c>
    </row>
    <row r="72" spans="2:16" x14ac:dyDescent="0.35">
      <c r="B72" s="46" t="s">
        <v>127</v>
      </c>
    </row>
    <row r="73" spans="2:16" x14ac:dyDescent="0.35">
      <c r="C73" s="46" t="s">
        <v>40</v>
      </c>
      <c r="H73" s="44">
        <f>100000+650000+1780000+380000+2865940.37</f>
        <v>5775940.3700000001</v>
      </c>
      <c r="J73" s="44">
        <f>100000+650000+1780000+380000+2865940.37</f>
        <v>5775940.3700000001</v>
      </c>
      <c r="L73" s="44">
        <f>+H73-J73</f>
        <v>0</v>
      </c>
      <c r="N73" s="44">
        <f>27658+650000+1418596.36+379327.04</f>
        <v>2475581.4</v>
      </c>
      <c r="P73" s="44">
        <f>+N73-J73</f>
        <v>-3300358.97</v>
      </c>
    </row>
    <row r="74" spans="2:16" x14ac:dyDescent="0.35">
      <c r="C74" s="46" t="s">
        <v>123</v>
      </c>
      <c r="H74" s="44">
        <f>230260.32+3600000+680000+575148-2865940.37</f>
        <v>2219467.9500000002</v>
      </c>
      <c r="J74" s="44">
        <f>230260.32+3600000+680000+575148-2865940.37</f>
        <v>2219467.9500000002</v>
      </c>
      <c r="L74" s="44">
        <f>+H74-J74</f>
        <v>0</v>
      </c>
      <c r="N74" s="44">
        <f>230260+1886279.65+678692.89</f>
        <v>2795232.54</v>
      </c>
      <c r="P74" s="44">
        <f>+N74-J74</f>
        <v>575764.58999999985</v>
      </c>
    </row>
    <row r="75" spans="2:16" x14ac:dyDescent="0.35">
      <c r="B75" s="46" t="s">
        <v>126</v>
      </c>
    </row>
    <row r="76" spans="2:16" x14ac:dyDescent="0.35">
      <c r="C76" s="46" t="s">
        <v>40</v>
      </c>
      <c r="L76" s="44">
        <f>+H76-J76</f>
        <v>0</v>
      </c>
      <c r="P76" s="44">
        <f>+N76-J76</f>
        <v>0</v>
      </c>
    </row>
    <row r="77" spans="2:16" x14ac:dyDescent="0.35">
      <c r="C77" s="46" t="s">
        <v>123</v>
      </c>
      <c r="L77" s="44">
        <f>+H77-J77</f>
        <v>0</v>
      </c>
      <c r="P77" s="44">
        <f>+N77-J77</f>
        <v>0</v>
      </c>
    </row>
    <row r="78" spans="2:16" x14ac:dyDescent="0.35">
      <c r="B78" s="46" t="s">
        <v>125</v>
      </c>
    </row>
    <row r="79" spans="2:16" x14ac:dyDescent="0.35">
      <c r="C79" s="46" t="s">
        <v>40</v>
      </c>
      <c r="H79" s="44">
        <v>300000</v>
      </c>
      <c r="J79" s="44">
        <v>300000</v>
      </c>
      <c r="L79" s="44">
        <f>+H79-J79</f>
        <v>0</v>
      </c>
      <c r="N79" s="44">
        <v>284620</v>
      </c>
      <c r="P79" s="44">
        <f>+N79-J79</f>
        <v>-15380</v>
      </c>
    </row>
    <row r="80" spans="2:16" x14ac:dyDescent="0.35">
      <c r="C80" s="46" t="s">
        <v>123</v>
      </c>
      <c r="L80" s="44">
        <f>+H80-J80</f>
        <v>0</v>
      </c>
      <c r="P80" s="44">
        <f>+N80-J80</f>
        <v>0</v>
      </c>
    </row>
    <row r="81" spans="1:16" x14ac:dyDescent="0.35">
      <c r="B81" s="46" t="s">
        <v>124</v>
      </c>
    </row>
    <row r="82" spans="1:16" x14ac:dyDescent="0.35">
      <c r="C82" s="46" t="s">
        <v>39</v>
      </c>
      <c r="H82" s="44">
        <v>0</v>
      </c>
      <c r="J82" s="44">
        <v>0</v>
      </c>
      <c r="L82" s="44">
        <f>+H82-J82</f>
        <v>0</v>
      </c>
      <c r="P82" s="44">
        <f>+N82-J82</f>
        <v>0</v>
      </c>
    </row>
    <row r="83" spans="1:16" x14ac:dyDescent="0.35">
      <c r="C83" s="46" t="s">
        <v>40</v>
      </c>
      <c r="H83" s="44">
        <f>450000+1500000+200000+300000+400000+200000+395000+272000+97000+36000+44000+36000+24000+105000+50000+2240000+100000+566400+84000+550000+400000+100000+950000+100000+68000+64000+64000+75000+227300</f>
        <v>9697700</v>
      </c>
      <c r="J83" s="44">
        <f>105045.85+272000+97000+36000+44000+6000+4000+50000+450000+930000+200000+348203.65+400000+314788+2698865.71+395000+100000+400000+100000+1992611+70000+92000+566400+84000+550000+75000+64000+64000+227300</f>
        <v>10736214.210000001</v>
      </c>
      <c r="L83" s="44">
        <f>+H83-J83</f>
        <v>-1038514.2100000009</v>
      </c>
      <c r="N83" s="44">
        <f>105045.85+272000+96322.11+36000+40305.82+6000+4000+47955+450000+929257.71+199711.5+348203.65+139117.13+314788+2696310.31+120270+84378.2+357276.5+94657+1992411.8+60112+92000+566400+83681.81+363560+69850+64000+51295.5+227300</f>
        <v>9912209.8900000006</v>
      </c>
      <c r="P83" s="44">
        <f>+N83-J83</f>
        <v>-824004.3200000003</v>
      </c>
    </row>
    <row r="84" spans="1:16" x14ac:dyDescent="0.35">
      <c r="C84" s="46" t="s">
        <v>123</v>
      </c>
      <c r="H84" s="44">
        <v>0</v>
      </c>
      <c r="J84" s="44">
        <v>0</v>
      </c>
      <c r="L84" s="44">
        <f>+H84-J84</f>
        <v>0</v>
      </c>
      <c r="N84" s="44">
        <v>0</v>
      </c>
      <c r="P84" s="44">
        <f>+N84-J84</f>
        <v>0</v>
      </c>
    </row>
    <row r="85" spans="1:16" x14ac:dyDescent="0.35">
      <c r="B85" s="46" t="s">
        <v>182</v>
      </c>
    </row>
    <row r="86" spans="1:16" x14ac:dyDescent="0.35">
      <c r="C86" s="46" t="s">
        <v>183</v>
      </c>
      <c r="H86" s="44">
        <v>1612751.45</v>
      </c>
      <c r="J86" s="44">
        <v>1612751.45</v>
      </c>
      <c r="L86" s="44">
        <f t="shared" ref="L86:L92" si="5">+H86-J86</f>
        <v>0</v>
      </c>
      <c r="N86" s="44">
        <v>1609769.94</v>
      </c>
      <c r="P86" s="44">
        <f t="shared" ref="P86:P92" si="6">+N86-J86</f>
        <v>-2981.5100000000093</v>
      </c>
    </row>
    <row r="87" spans="1:16" x14ac:dyDescent="0.35">
      <c r="C87" s="46" t="s">
        <v>121</v>
      </c>
      <c r="L87" s="44">
        <f t="shared" si="5"/>
        <v>0</v>
      </c>
      <c r="P87" s="44">
        <f t="shared" si="6"/>
        <v>0</v>
      </c>
    </row>
    <row r="88" spans="1:16" x14ac:dyDescent="0.35">
      <c r="C88" s="46" t="s">
        <v>184</v>
      </c>
      <c r="H88" s="44">
        <v>57479</v>
      </c>
      <c r="J88" s="44">
        <v>57479</v>
      </c>
      <c r="L88" s="44">
        <f t="shared" si="5"/>
        <v>0</v>
      </c>
      <c r="N88" s="44">
        <v>48000</v>
      </c>
      <c r="P88" s="44">
        <f t="shared" si="6"/>
        <v>-9479</v>
      </c>
    </row>
    <row r="89" spans="1:16" x14ac:dyDescent="0.35">
      <c r="C89" s="46" t="s">
        <v>119</v>
      </c>
      <c r="L89" s="44">
        <f t="shared" si="5"/>
        <v>0</v>
      </c>
      <c r="P89" s="44">
        <f t="shared" si="6"/>
        <v>0</v>
      </c>
    </row>
    <row r="90" spans="1:16" x14ac:dyDescent="0.35">
      <c r="C90" s="46" t="s">
        <v>118</v>
      </c>
      <c r="L90" s="44">
        <f t="shared" si="5"/>
        <v>0</v>
      </c>
      <c r="P90" s="44">
        <f t="shared" si="6"/>
        <v>0</v>
      </c>
    </row>
    <row r="91" spans="1:16" x14ac:dyDescent="0.35">
      <c r="C91" s="46" t="s">
        <v>117</v>
      </c>
      <c r="L91" s="44">
        <f t="shared" si="5"/>
        <v>0</v>
      </c>
      <c r="P91" s="44">
        <f t="shared" si="6"/>
        <v>0</v>
      </c>
    </row>
    <row r="92" spans="1:16" x14ac:dyDescent="0.35">
      <c r="C92" s="46" t="s">
        <v>116</v>
      </c>
      <c r="H92" s="44">
        <v>5040322.4799999995</v>
      </c>
      <c r="J92" s="44">
        <v>5040322.4800000004</v>
      </c>
      <c r="L92" s="44">
        <f t="shared" si="5"/>
        <v>0</v>
      </c>
      <c r="N92" s="44">
        <f>886833.32+57355+3182459.42</f>
        <v>4126647.7399999998</v>
      </c>
      <c r="P92" s="44">
        <f t="shared" si="6"/>
        <v>-913674.74000000069</v>
      </c>
    </row>
    <row r="93" spans="1:16" s="55" customFormat="1" ht="15" x14ac:dyDescent="0.3">
      <c r="B93" s="55" t="s">
        <v>115</v>
      </c>
      <c r="G93" s="60" t="s">
        <v>3</v>
      </c>
      <c r="H93" s="61">
        <f>SUM(H42:H92)</f>
        <v>83400362.930000007</v>
      </c>
      <c r="I93" s="60" t="s">
        <v>3</v>
      </c>
      <c r="J93" s="61">
        <f>SUM(J42:J92)</f>
        <v>84680085.470000029</v>
      </c>
      <c r="K93" s="60" t="s">
        <v>3</v>
      </c>
      <c r="L93" s="61">
        <f>SUM(L42:L92)</f>
        <v>-1279722.5399999991</v>
      </c>
      <c r="M93" s="60" t="s">
        <v>3</v>
      </c>
      <c r="N93" s="61">
        <f>SUM(N42:N92)</f>
        <v>78607002.559999987</v>
      </c>
      <c r="O93" s="60" t="s">
        <v>3</v>
      </c>
      <c r="P93" s="61">
        <f>SUM(P42:P92)</f>
        <v>-6073082.910000002</v>
      </c>
    </row>
    <row r="94" spans="1:16" s="55" customFormat="1" ht="15" x14ac:dyDescent="0.3">
      <c r="A94" s="55" t="s">
        <v>54</v>
      </c>
      <c r="G94" s="60" t="s">
        <v>3</v>
      </c>
      <c r="H94" s="61">
        <f>+H39-H93</f>
        <v>-6669552.9300000072</v>
      </c>
      <c r="I94" s="60" t="s">
        <v>3</v>
      </c>
      <c r="J94" s="61">
        <f>+J39-J93</f>
        <v>-7949275.4700000286</v>
      </c>
      <c r="K94" s="60" t="s">
        <v>3</v>
      </c>
      <c r="L94" s="61">
        <f>+L39-L93</f>
        <v>1279722.5399999991</v>
      </c>
      <c r="M94" s="60" t="s">
        <v>3</v>
      </c>
      <c r="N94" s="61">
        <f>+N39-N93</f>
        <v>530986.72000001371</v>
      </c>
      <c r="O94" s="60" t="s">
        <v>3</v>
      </c>
      <c r="P94" s="61">
        <f>+P39-P93</f>
        <v>8480262.1900000013</v>
      </c>
    </row>
  </sheetData>
  <sheetProtection password="FA15" sheet="1" objects="1" scenarios="1" selectLockedCells="1" selectUnlockedCells="1"/>
  <mergeCells count="11">
    <mergeCell ref="A1:P1"/>
    <mergeCell ref="A2:P2"/>
    <mergeCell ref="A3:P3"/>
    <mergeCell ref="A6:E8"/>
    <mergeCell ref="F6:F8"/>
    <mergeCell ref="G6:J6"/>
    <mergeCell ref="K6:L8"/>
    <mergeCell ref="M6:N8"/>
    <mergeCell ref="O6:P8"/>
    <mergeCell ref="G7:H8"/>
    <mergeCell ref="I7:J8"/>
  </mergeCells>
  <printOptions horizontalCentered="1"/>
  <pageMargins left="1" right="0.2" top="0.75" bottom="0.75" header="0.3" footer="0.3"/>
  <pageSetup scale="79" firstPageNumber="7" orientation="landscape" useFirstPageNumber="1" horizontalDpi="300" verticalDpi="300" r:id="rId1"/>
  <headerFooter>
    <oddFooter>&amp;C&amp;"Times New Roman,Regular"&amp;12&amp;P</oddFooter>
  </headerFooter>
  <rowBreaks count="1" manualBreakCount="1">
    <brk id="39" max="1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6"/>
  <sheetViews>
    <sheetView zoomScaleNormal="100" zoomScaleSheetLayoutView="85" workbookViewId="0">
      <selection sqref="A1:D1"/>
    </sheetView>
  </sheetViews>
  <sheetFormatPr defaultColWidth="9.1796875" defaultRowHeight="15.5" x14ac:dyDescent="0.35"/>
  <cols>
    <col min="1" max="1" width="54.26953125" style="1" customWidth="1"/>
    <col min="2" max="2" width="12.26953125" style="1" customWidth="1"/>
    <col min="3" max="3" width="2.1796875" style="76" bestFit="1" customWidth="1"/>
    <col min="4" max="4" width="19.7265625" style="1" bestFit="1" customWidth="1"/>
    <col min="5" max="16384" width="9.1796875" style="1"/>
  </cols>
  <sheetData>
    <row r="1" spans="1:4" x14ac:dyDescent="0.35">
      <c r="A1" s="87" t="s">
        <v>0</v>
      </c>
      <c r="B1" s="87"/>
      <c r="C1" s="87"/>
      <c r="D1" s="87"/>
    </row>
    <row r="2" spans="1:4" x14ac:dyDescent="0.35">
      <c r="A2" s="87" t="s">
        <v>104</v>
      </c>
      <c r="B2" s="87"/>
      <c r="C2" s="87"/>
      <c r="D2" s="87"/>
    </row>
    <row r="3" spans="1:4" x14ac:dyDescent="0.35">
      <c r="A3" s="87" t="s">
        <v>57</v>
      </c>
      <c r="B3" s="87"/>
      <c r="C3" s="87"/>
      <c r="D3" s="87"/>
    </row>
    <row r="5" spans="1:4" ht="15" customHeight="1" x14ac:dyDescent="0.35">
      <c r="B5" s="38"/>
      <c r="C5" s="88"/>
      <c r="D5" s="88"/>
    </row>
    <row r="6" spans="1:4" x14ac:dyDescent="0.35">
      <c r="A6" s="4" t="s">
        <v>58</v>
      </c>
      <c r="B6" s="38"/>
    </row>
    <row r="7" spans="1:4" x14ac:dyDescent="0.35">
      <c r="A7" s="4" t="s">
        <v>59</v>
      </c>
      <c r="B7" s="38"/>
    </row>
    <row r="8" spans="1:4" x14ac:dyDescent="0.35">
      <c r="A8" s="1" t="s">
        <v>60</v>
      </c>
      <c r="B8" s="39"/>
      <c r="C8" s="76" t="s">
        <v>3</v>
      </c>
      <c r="D8" s="6">
        <v>5029207.0499999989</v>
      </c>
    </row>
    <row r="9" spans="1:4" x14ac:dyDescent="0.35">
      <c r="A9" s="1" t="s">
        <v>61</v>
      </c>
      <c r="B9" s="39"/>
      <c r="D9" s="6">
        <v>67514810</v>
      </c>
    </row>
    <row r="10" spans="1:4" x14ac:dyDescent="0.35">
      <c r="A10" s="1" t="s">
        <v>62</v>
      </c>
      <c r="B10" s="39"/>
      <c r="D10" s="6">
        <v>8034062.9199999999</v>
      </c>
    </row>
    <row r="11" spans="1:4" x14ac:dyDescent="0.35">
      <c r="A11" s="1" t="s">
        <v>63</v>
      </c>
      <c r="B11" s="39"/>
      <c r="D11" s="6">
        <v>53795.21</v>
      </c>
    </row>
    <row r="12" spans="1:4" x14ac:dyDescent="0.35">
      <c r="A12" s="1" t="s">
        <v>64</v>
      </c>
      <c r="B12" s="39"/>
      <c r="D12" s="6">
        <v>0</v>
      </c>
    </row>
    <row r="13" spans="1:4" ht="19.5" customHeight="1" thickBot="1" x14ac:dyDescent="0.4">
      <c r="A13" s="1" t="s">
        <v>65</v>
      </c>
      <c r="B13" s="40"/>
      <c r="D13" s="41">
        <v>24597042.729999997</v>
      </c>
    </row>
    <row r="14" spans="1:4" s="4" customFormat="1" ht="16" thickBot="1" x14ac:dyDescent="0.4">
      <c r="A14" s="4" t="s">
        <v>66</v>
      </c>
      <c r="B14" s="38"/>
      <c r="C14" s="77"/>
      <c r="D14" s="41">
        <f>SUM(D8:D13)</f>
        <v>105228917.91</v>
      </c>
    </row>
    <row r="15" spans="1:4" s="4" customFormat="1" ht="15" x14ac:dyDescent="0.3">
      <c r="A15" s="4" t="s">
        <v>67</v>
      </c>
      <c r="B15" s="38"/>
      <c r="C15" s="78"/>
      <c r="D15" s="42"/>
    </row>
    <row r="16" spans="1:4" x14ac:dyDescent="0.35">
      <c r="A16" s="1" t="s">
        <v>68</v>
      </c>
      <c r="B16" s="39"/>
      <c r="D16" s="6">
        <v>15347172.98</v>
      </c>
    </row>
    <row r="17" spans="1:4" x14ac:dyDescent="0.35">
      <c r="A17" s="1" t="s">
        <v>69</v>
      </c>
      <c r="B17" s="39"/>
      <c r="D17" s="6">
        <v>1168543.96</v>
      </c>
    </row>
    <row r="18" spans="1:4" x14ac:dyDescent="0.35">
      <c r="A18" s="1" t="s">
        <v>70</v>
      </c>
      <c r="B18" s="39"/>
      <c r="D18" s="6">
        <v>33814035.629999995</v>
      </c>
    </row>
    <row r="19" spans="1:4" x14ac:dyDescent="0.35">
      <c r="A19" s="1" t="s">
        <v>71</v>
      </c>
      <c r="B19" s="39"/>
      <c r="D19" s="6">
        <v>872004.01</v>
      </c>
    </row>
    <row r="20" spans="1:4" ht="16" thickBot="1" x14ac:dyDescent="0.4">
      <c r="A20" s="1" t="s">
        <v>72</v>
      </c>
      <c r="B20" s="39"/>
      <c r="D20" s="41">
        <v>30607179.689999998</v>
      </c>
    </row>
    <row r="21" spans="1:4" s="4" customFormat="1" ht="16" thickBot="1" x14ac:dyDescent="0.4">
      <c r="A21" s="4" t="s">
        <v>73</v>
      </c>
      <c r="B21" s="38"/>
      <c r="C21" s="77"/>
      <c r="D21" s="41">
        <f>SUM(D16:D20)</f>
        <v>81808936.269999981</v>
      </c>
    </row>
    <row r="22" spans="1:4" s="4" customFormat="1" thickBot="1" x14ac:dyDescent="0.35">
      <c r="A22" s="4" t="s">
        <v>74</v>
      </c>
      <c r="B22" s="38"/>
      <c r="C22" s="77"/>
      <c r="D22" s="43">
        <f>+D14-D21</f>
        <v>23419981.640000015</v>
      </c>
    </row>
    <row r="23" spans="1:4" s="4" customFormat="1" ht="15" x14ac:dyDescent="0.3">
      <c r="A23" s="4" t="s">
        <v>75</v>
      </c>
      <c r="B23" s="38"/>
      <c r="C23" s="78"/>
      <c r="D23" s="42"/>
    </row>
    <row r="24" spans="1:4" s="4" customFormat="1" ht="15" x14ac:dyDescent="0.3">
      <c r="A24" s="4" t="s">
        <v>76</v>
      </c>
      <c r="B24" s="38"/>
      <c r="C24" s="78"/>
      <c r="D24" s="42"/>
    </row>
    <row r="25" spans="1:4" x14ac:dyDescent="0.35">
      <c r="A25" s="1" t="s">
        <v>77</v>
      </c>
      <c r="B25" s="39"/>
      <c r="D25" s="6">
        <v>0</v>
      </c>
    </row>
    <row r="26" spans="1:4" x14ac:dyDescent="0.35">
      <c r="A26" s="1" t="s">
        <v>78</v>
      </c>
      <c r="B26" s="39"/>
      <c r="D26" s="44"/>
    </row>
    <row r="27" spans="1:4" x14ac:dyDescent="0.35">
      <c r="A27" s="1" t="s">
        <v>79</v>
      </c>
      <c r="B27" s="39"/>
      <c r="D27" s="6">
        <v>0</v>
      </c>
    </row>
    <row r="28" spans="1:4" x14ac:dyDescent="0.35">
      <c r="A28" s="1" t="s">
        <v>80</v>
      </c>
      <c r="B28" s="39"/>
      <c r="D28" s="6">
        <v>0</v>
      </c>
    </row>
    <row r="29" spans="1:4" ht="16" thickBot="1" x14ac:dyDescent="0.4">
      <c r="A29" s="1" t="s">
        <v>81</v>
      </c>
      <c r="B29" s="39"/>
      <c r="D29" s="41">
        <v>0</v>
      </c>
    </row>
    <row r="30" spans="1:4" s="4" customFormat="1" thickBot="1" x14ac:dyDescent="0.35">
      <c r="A30" s="4" t="s">
        <v>82</v>
      </c>
      <c r="B30" s="38"/>
      <c r="C30" s="77"/>
      <c r="D30" s="45">
        <f>SUM(D25:D29)</f>
        <v>0</v>
      </c>
    </row>
    <row r="31" spans="1:4" s="4" customFormat="1" ht="15" x14ac:dyDescent="0.3">
      <c r="A31" s="4" t="s">
        <v>67</v>
      </c>
      <c r="B31" s="38"/>
      <c r="C31" s="78"/>
      <c r="D31" s="42"/>
    </row>
    <row r="32" spans="1:4" x14ac:dyDescent="0.35">
      <c r="A32" s="1" t="s">
        <v>83</v>
      </c>
      <c r="B32" s="39"/>
      <c r="D32" s="6">
        <v>0</v>
      </c>
    </row>
    <row r="33" spans="1:4" x14ac:dyDescent="0.35">
      <c r="A33" s="1" t="s">
        <v>84</v>
      </c>
      <c r="B33" s="39"/>
      <c r="D33" s="6">
        <v>11946163.300000001</v>
      </c>
    </row>
    <row r="34" spans="1:4" x14ac:dyDescent="0.35">
      <c r="A34" s="1" t="s">
        <v>85</v>
      </c>
      <c r="B34" s="39"/>
      <c r="D34" s="6">
        <v>0</v>
      </c>
    </row>
    <row r="35" spans="1:4" x14ac:dyDescent="0.35">
      <c r="A35" s="1" t="s">
        <v>86</v>
      </c>
      <c r="B35" s="39"/>
      <c r="D35" s="6">
        <v>0</v>
      </c>
    </row>
    <row r="36" spans="1:4" x14ac:dyDescent="0.35">
      <c r="A36" s="1" t="s">
        <v>87</v>
      </c>
      <c r="B36" s="39"/>
      <c r="D36" s="6">
        <v>0</v>
      </c>
    </row>
    <row r="37" spans="1:4" ht="16" thickBot="1" x14ac:dyDescent="0.4">
      <c r="A37" s="1" t="s">
        <v>88</v>
      </c>
      <c r="B37" s="39"/>
      <c r="D37" s="41">
        <v>0</v>
      </c>
    </row>
    <row r="38" spans="1:4" s="4" customFormat="1" ht="16" thickBot="1" x14ac:dyDescent="0.4">
      <c r="A38" s="4" t="s">
        <v>73</v>
      </c>
      <c r="B38" s="38"/>
      <c r="C38" s="77"/>
      <c r="D38" s="41">
        <f>SUM(D32:D37)</f>
        <v>11946163.300000001</v>
      </c>
    </row>
    <row r="39" spans="1:4" s="4" customFormat="1" thickBot="1" x14ac:dyDescent="0.35">
      <c r="A39" s="4" t="s">
        <v>89</v>
      </c>
      <c r="B39" s="38"/>
      <c r="C39" s="77"/>
      <c r="D39" s="45">
        <f>+D30-D38</f>
        <v>-11946163.300000001</v>
      </c>
    </row>
    <row r="40" spans="1:4" s="4" customFormat="1" ht="15" x14ac:dyDescent="0.3">
      <c r="A40" s="4" t="s">
        <v>90</v>
      </c>
      <c r="B40" s="38"/>
      <c r="C40" s="78"/>
      <c r="D40" s="42"/>
    </row>
    <row r="41" spans="1:4" s="4" customFormat="1" ht="15" x14ac:dyDescent="0.3">
      <c r="A41" s="4" t="s">
        <v>59</v>
      </c>
      <c r="B41" s="38"/>
      <c r="C41" s="78"/>
      <c r="D41" s="42"/>
    </row>
    <row r="42" spans="1:4" x14ac:dyDescent="0.35">
      <c r="A42" s="1" t="s">
        <v>91</v>
      </c>
      <c r="D42" s="44">
        <v>0</v>
      </c>
    </row>
    <row r="43" spans="1:4" ht="16" thickBot="1" x14ac:dyDescent="0.4">
      <c r="A43" s="1" t="s">
        <v>92</v>
      </c>
      <c r="D43" s="41">
        <v>292598</v>
      </c>
    </row>
    <row r="44" spans="1:4" ht="16" thickBot="1" x14ac:dyDescent="0.4">
      <c r="A44" s="1" t="s">
        <v>82</v>
      </c>
      <c r="C44" s="77"/>
      <c r="D44" s="41">
        <f>SUM(D42:D43)</f>
        <v>292598</v>
      </c>
    </row>
    <row r="45" spans="1:4" s="4" customFormat="1" ht="15" x14ac:dyDescent="0.3">
      <c r="A45" s="4" t="s">
        <v>67</v>
      </c>
      <c r="C45" s="78"/>
      <c r="D45" s="42"/>
    </row>
    <row r="46" spans="1:4" x14ac:dyDescent="0.35">
      <c r="A46" s="1" t="s">
        <v>93</v>
      </c>
      <c r="D46" s="44">
        <v>0</v>
      </c>
    </row>
    <row r="47" spans="1:4" x14ac:dyDescent="0.35">
      <c r="A47" s="1" t="s">
        <v>94</v>
      </c>
      <c r="D47" s="44">
        <v>0</v>
      </c>
    </row>
    <row r="48" spans="1:4" ht="16" thickBot="1" x14ac:dyDescent="0.4">
      <c r="A48" s="1" t="s">
        <v>95</v>
      </c>
      <c r="D48" s="41">
        <v>4730258.55</v>
      </c>
    </row>
    <row r="49" spans="1:4" ht="16" thickBot="1" x14ac:dyDescent="0.4">
      <c r="A49" s="1" t="s">
        <v>73</v>
      </c>
      <c r="C49" s="77"/>
      <c r="D49" s="41">
        <f>SUM(D46:D48)</f>
        <v>4730258.55</v>
      </c>
    </row>
    <row r="50" spans="1:4" s="4" customFormat="1" thickBot="1" x14ac:dyDescent="0.35">
      <c r="A50" s="4" t="s">
        <v>96</v>
      </c>
      <c r="C50" s="77"/>
      <c r="D50" s="45">
        <f>+D44-D49</f>
        <v>-4437660.55</v>
      </c>
    </row>
    <row r="51" spans="1:4" s="4" customFormat="1" ht="15" x14ac:dyDescent="0.3">
      <c r="A51" s="4" t="s">
        <v>97</v>
      </c>
      <c r="C51" s="78"/>
      <c r="D51" s="42"/>
    </row>
    <row r="52" spans="1:4" s="4" customFormat="1" ht="15" x14ac:dyDescent="0.3">
      <c r="A52" s="4" t="s">
        <v>98</v>
      </c>
      <c r="C52" s="78"/>
      <c r="D52" s="42">
        <f>+D22+D39+D50</f>
        <v>7036157.7900000149</v>
      </c>
    </row>
    <row r="53" spans="1:4" x14ac:dyDescent="0.35">
      <c r="A53" s="4" t="s">
        <v>99</v>
      </c>
      <c r="B53" s="4"/>
      <c r="D53" s="50">
        <v>24269955.420000002</v>
      </c>
    </row>
    <row r="54" spans="1:4" ht="16" thickBot="1" x14ac:dyDescent="0.4">
      <c r="A54" s="4" t="s">
        <v>100</v>
      </c>
      <c r="B54" s="4"/>
      <c r="C54" s="77" t="s">
        <v>3</v>
      </c>
      <c r="D54" s="53">
        <f>SUM(D52:D53)</f>
        <v>31306113.210000016</v>
      </c>
    </row>
    <row r="55" spans="1:4" ht="16" thickTop="1" x14ac:dyDescent="0.35">
      <c r="D55" s="46"/>
    </row>
    <row r="56" spans="1:4" x14ac:dyDescent="0.35">
      <c r="D56" s="46"/>
    </row>
    <row r="57" spans="1:4" x14ac:dyDescent="0.35">
      <c r="D57" s="46"/>
    </row>
    <row r="58" spans="1:4" x14ac:dyDescent="0.35">
      <c r="D58" s="46"/>
    </row>
    <row r="59" spans="1:4" x14ac:dyDescent="0.35">
      <c r="D59" s="46"/>
    </row>
    <row r="60" spans="1:4" x14ac:dyDescent="0.35">
      <c r="D60" s="46"/>
    </row>
    <row r="61" spans="1:4" x14ac:dyDescent="0.35">
      <c r="D61" s="46"/>
    </row>
    <row r="62" spans="1:4" x14ac:dyDescent="0.35">
      <c r="D62" s="46"/>
    </row>
    <row r="63" spans="1:4" x14ac:dyDescent="0.35">
      <c r="D63" s="46"/>
    </row>
    <row r="64" spans="1:4" x14ac:dyDescent="0.35">
      <c r="D64" s="46"/>
    </row>
    <row r="65" spans="4:4" x14ac:dyDescent="0.35">
      <c r="D65" s="46"/>
    </row>
    <row r="66" spans="4:4" x14ac:dyDescent="0.35">
      <c r="D66" s="46"/>
    </row>
    <row r="67" spans="4:4" x14ac:dyDescent="0.35">
      <c r="D67" s="46"/>
    </row>
    <row r="68" spans="4:4" x14ac:dyDescent="0.35">
      <c r="D68" s="46"/>
    </row>
    <row r="69" spans="4:4" x14ac:dyDescent="0.35">
      <c r="D69" s="46"/>
    </row>
    <row r="70" spans="4:4" x14ac:dyDescent="0.35">
      <c r="D70" s="46"/>
    </row>
    <row r="71" spans="4:4" x14ac:dyDescent="0.35">
      <c r="D71" s="46"/>
    </row>
    <row r="72" spans="4:4" x14ac:dyDescent="0.35">
      <c r="D72" s="46"/>
    </row>
    <row r="73" spans="4:4" x14ac:dyDescent="0.35">
      <c r="D73" s="46"/>
    </row>
    <row r="74" spans="4:4" x14ac:dyDescent="0.35">
      <c r="D74" s="46"/>
    </row>
    <row r="75" spans="4:4" x14ac:dyDescent="0.35">
      <c r="D75" s="46"/>
    </row>
    <row r="76" spans="4:4" x14ac:dyDescent="0.35">
      <c r="D76" s="46"/>
    </row>
    <row r="77" spans="4:4" x14ac:dyDescent="0.35">
      <c r="D77" s="46"/>
    </row>
    <row r="78" spans="4:4" x14ac:dyDescent="0.35">
      <c r="D78" s="46"/>
    </row>
    <row r="79" spans="4:4" x14ac:dyDescent="0.35">
      <c r="D79" s="46"/>
    </row>
    <row r="80" spans="4:4" x14ac:dyDescent="0.35">
      <c r="D80" s="46"/>
    </row>
    <row r="81" spans="1:4" x14ac:dyDescent="0.35">
      <c r="D81" s="46"/>
    </row>
    <row r="82" spans="1:4" x14ac:dyDescent="0.35">
      <c r="D82" s="46"/>
    </row>
    <row r="83" spans="1:4" x14ac:dyDescent="0.35">
      <c r="D83" s="46"/>
    </row>
    <row r="84" spans="1:4" x14ac:dyDescent="0.35">
      <c r="D84" s="46"/>
    </row>
    <row r="85" spans="1:4" x14ac:dyDescent="0.35">
      <c r="D85" s="46"/>
    </row>
    <row r="86" spans="1:4" x14ac:dyDescent="0.35">
      <c r="D86" s="46"/>
    </row>
    <row r="87" spans="1:4" x14ac:dyDescent="0.35">
      <c r="D87" s="46"/>
    </row>
    <row r="88" spans="1:4" x14ac:dyDescent="0.35">
      <c r="D88" s="46"/>
    </row>
    <row r="89" spans="1:4" x14ac:dyDescent="0.35">
      <c r="D89" s="46"/>
    </row>
    <row r="90" spans="1:4" ht="18" hidden="1" customHeight="1" x14ac:dyDescent="0.35">
      <c r="A90" s="87" t="s">
        <v>191</v>
      </c>
      <c r="B90" s="87"/>
      <c r="C90" s="87"/>
      <c r="D90" s="87"/>
    </row>
    <row r="91" spans="1:4" ht="18" hidden="1" customHeight="1" x14ac:dyDescent="0.35">
      <c r="A91" s="4"/>
      <c r="B91" s="71"/>
      <c r="C91" s="79"/>
      <c r="D91" s="72"/>
    </row>
    <row r="92" spans="1:4" ht="18" hidden="1" customHeight="1" x14ac:dyDescent="0.35">
      <c r="A92" s="84" t="s">
        <v>204</v>
      </c>
      <c r="B92" s="71"/>
      <c r="C92" s="79"/>
      <c r="D92" s="72"/>
    </row>
    <row r="93" spans="1:4" ht="18" hidden="1" customHeight="1" x14ac:dyDescent="0.35">
      <c r="A93" s="4"/>
      <c r="B93" s="71"/>
      <c r="C93" s="79"/>
      <c r="D93" s="72"/>
    </row>
    <row r="94" spans="1:4" ht="18" hidden="1" customHeight="1" x14ac:dyDescent="0.35">
      <c r="A94" s="1" t="s">
        <v>205</v>
      </c>
      <c r="B94" s="48"/>
      <c r="C94" s="63"/>
      <c r="D94" s="44"/>
    </row>
    <row r="95" spans="1:4" ht="18" hidden="1" customHeight="1" x14ac:dyDescent="0.35">
      <c r="A95" s="1" t="s">
        <v>206</v>
      </c>
      <c r="B95" s="48"/>
      <c r="C95" s="80"/>
      <c r="D95" s="44"/>
    </row>
    <row r="96" spans="1:4" ht="18" hidden="1" customHeight="1" x14ac:dyDescent="0.35">
      <c r="A96" s="86" t="s">
        <v>207</v>
      </c>
      <c r="B96" s="49"/>
      <c r="C96" s="81" t="s">
        <v>3</v>
      </c>
      <c r="D96" s="44">
        <v>16997578.689999998</v>
      </c>
    </row>
    <row r="97" spans="1:4" ht="18" hidden="1" customHeight="1" x14ac:dyDescent="0.35">
      <c r="A97" s="1" t="s">
        <v>208</v>
      </c>
      <c r="B97" s="47"/>
      <c r="C97" s="82"/>
      <c r="D97" s="44">
        <v>756484.16000000015</v>
      </c>
    </row>
    <row r="98" spans="1:4" ht="18" hidden="1" customHeight="1" x14ac:dyDescent="0.35">
      <c r="A98" s="1" t="s">
        <v>209</v>
      </c>
      <c r="B98" s="47"/>
      <c r="C98" s="82"/>
      <c r="D98" s="44">
        <v>6553000.2199999997</v>
      </c>
    </row>
    <row r="99" spans="1:4" ht="18" hidden="1" customHeight="1" x14ac:dyDescent="0.35">
      <c r="A99" s="1" t="s">
        <v>210</v>
      </c>
      <c r="B99" s="47"/>
      <c r="C99" s="82"/>
      <c r="D99" s="44">
        <v>2380997.77</v>
      </c>
    </row>
    <row r="100" spans="1:4" ht="18" hidden="1" customHeight="1" x14ac:dyDescent="0.35">
      <c r="A100" s="1" t="s">
        <v>211</v>
      </c>
      <c r="B100" s="47"/>
      <c r="C100" s="82"/>
      <c r="D100" s="44">
        <v>90277.139999999985</v>
      </c>
    </row>
    <row r="101" spans="1:4" ht="18" hidden="1" customHeight="1" x14ac:dyDescent="0.35">
      <c r="A101" s="1" t="s">
        <v>212</v>
      </c>
      <c r="B101" s="47"/>
      <c r="C101" s="82"/>
      <c r="D101" s="44"/>
    </row>
    <row r="102" spans="1:4" ht="18" hidden="1" customHeight="1" x14ac:dyDescent="0.35">
      <c r="A102" s="1" t="s">
        <v>213</v>
      </c>
      <c r="B102" s="47"/>
      <c r="C102" s="82"/>
      <c r="D102" s="6">
        <v>4527775.2299999977</v>
      </c>
    </row>
    <row r="103" spans="1:4" ht="18" hidden="1" customHeight="1" thickBot="1" x14ac:dyDescent="0.4">
      <c r="A103" s="4" t="s">
        <v>185</v>
      </c>
      <c r="B103" s="51"/>
      <c r="C103" s="77" t="s">
        <v>3</v>
      </c>
      <c r="D103" s="52">
        <f>SUM(D96:D102)</f>
        <v>31306113.209999993</v>
      </c>
    </row>
    <row r="104" spans="1:4" ht="18" hidden="1" customHeight="1" x14ac:dyDescent="0.35">
      <c r="A104" s="4"/>
      <c r="B104" s="51"/>
      <c r="C104" s="63"/>
    </row>
    <row r="105" spans="1:4" hidden="1" x14ac:dyDescent="0.35">
      <c r="A105" s="85" t="s">
        <v>192</v>
      </c>
      <c r="C105" s="63"/>
      <c r="D105" s="65"/>
    </row>
    <row r="106" spans="1:4" hidden="1" x14ac:dyDescent="0.35">
      <c r="A106" s="73"/>
      <c r="C106" s="63"/>
      <c r="D106" s="65"/>
    </row>
    <row r="107" spans="1:4" hidden="1" x14ac:dyDescent="0.35">
      <c r="A107" s="66" t="s">
        <v>186</v>
      </c>
      <c r="C107" s="63" t="s">
        <v>3</v>
      </c>
      <c r="D107" s="67">
        <v>13455902.75</v>
      </c>
    </row>
    <row r="108" spans="1:4" hidden="1" x14ac:dyDescent="0.35">
      <c r="A108" s="66" t="s">
        <v>187</v>
      </c>
      <c r="C108" s="63"/>
      <c r="D108"/>
    </row>
    <row r="109" spans="1:4" hidden="1" x14ac:dyDescent="0.35">
      <c r="A109" s="66" t="s">
        <v>199</v>
      </c>
      <c r="D109" s="68">
        <v>3248948.75</v>
      </c>
    </row>
    <row r="110" spans="1:4" hidden="1" x14ac:dyDescent="0.35">
      <c r="A110" s="66" t="s">
        <v>198</v>
      </c>
      <c r="D110" s="69" t="s">
        <v>188</v>
      </c>
    </row>
    <row r="111" spans="1:4" hidden="1" x14ac:dyDescent="0.35">
      <c r="A111" s="66" t="s">
        <v>189</v>
      </c>
      <c r="D111" s="69" t="s">
        <v>188</v>
      </c>
    </row>
    <row r="112" spans="1:4" hidden="1" x14ac:dyDescent="0.35">
      <c r="A112" s="66" t="s">
        <v>190</v>
      </c>
      <c r="D112" s="68">
        <v>10120404.58</v>
      </c>
    </row>
    <row r="113" spans="1:4" hidden="1" x14ac:dyDescent="0.35">
      <c r="A113" s="66" t="s">
        <v>193</v>
      </c>
      <c r="D113" s="69" t="s">
        <v>188</v>
      </c>
    </row>
    <row r="114" spans="1:4" hidden="1" x14ac:dyDescent="0.35">
      <c r="A114" s="66" t="s">
        <v>194</v>
      </c>
      <c r="D114" s="69" t="s">
        <v>188</v>
      </c>
    </row>
    <row r="115" spans="1:4" hidden="1" x14ac:dyDescent="0.35">
      <c r="A115" s="66" t="s">
        <v>195</v>
      </c>
      <c r="D115" s="68">
        <v>760086.17</v>
      </c>
    </row>
    <row r="116" spans="1:4" hidden="1" x14ac:dyDescent="0.35">
      <c r="A116" s="66" t="s">
        <v>196</v>
      </c>
      <c r="D116" s="69" t="s">
        <v>188</v>
      </c>
    </row>
    <row r="117" spans="1:4" hidden="1" x14ac:dyDescent="0.35">
      <c r="A117" s="66" t="s">
        <v>197</v>
      </c>
      <c r="D117" s="74">
        <v>-4165360.61</v>
      </c>
    </row>
    <row r="118" spans="1:4" ht="16" hidden="1" thickBot="1" x14ac:dyDescent="0.4">
      <c r="A118" s="70" t="s">
        <v>200</v>
      </c>
      <c r="C118" s="78" t="s">
        <v>3</v>
      </c>
      <c r="D118" s="75">
        <v>23419981.640000001</v>
      </c>
    </row>
    <row r="119" spans="1:4" ht="16" hidden="1" thickTop="1" x14ac:dyDescent="0.35"/>
    <row r="120" spans="1:4" hidden="1" x14ac:dyDescent="0.35"/>
    <row r="121" spans="1:4" hidden="1" x14ac:dyDescent="0.35"/>
    <row r="122" spans="1:4" hidden="1" x14ac:dyDescent="0.35"/>
    <row r="123" spans="1:4" hidden="1" x14ac:dyDescent="0.35"/>
    <row r="124" spans="1:4" hidden="1" x14ac:dyDescent="0.35"/>
    <row r="125" spans="1:4" hidden="1" x14ac:dyDescent="0.35"/>
    <row r="126" spans="1:4" hidden="1" x14ac:dyDescent="0.35"/>
  </sheetData>
  <sheetProtection password="FA15" sheet="1" objects="1" scenarios="1" selectLockedCells="1" selectUnlockedCells="1"/>
  <mergeCells count="5">
    <mergeCell ref="A1:D1"/>
    <mergeCell ref="A2:D2"/>
    <mergeCell ref="A3:D3"/>
    <mergeCell ref="C5:D5"/>
    <mergeCell ref="A90:D90"/>
  </mergeCells>
  <pageMargins left="1.2" right="0.2" top="0.75" bottom="0.75" header="0.3" footer="0.3"/>
  <pageSetup firstPageNumber="10" orientation="portrait" useFirstPageNumber="1" horizontalDpi="300" verticalDpi="300" r:id="rId1"/>
  <headerFooter>
    <oddFooter>&amp;C&amp;"Times New Roman,Regular"&amp;12&amp;P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Condensed Financial Position</vt:lpstr>
      <vt:lpstr>Condensed Financial Performance</vt:lpstr>
      <vt:lpstr>Condensed Change in Equity</vt:lpstr>
      <vt:lpstr>Schedule of Comparison - Genera</vt:lpstr>
      <vt:lpstr>Condensed Cash Flow</vt:lpstr>
      <vt:lpstr>'Schedule of Comparison - Genera'!OLE_LINK1</vt:lpstr>
      <vt:lpstr>'Condensed Cash Flow'!OLE_LINK9</vt:lpstr>
      <vt:lpstr>'Condensed Cash Flow'!Print_Area</vt:lpstr>
      <vt:lpstr>'Condensed Change in Equity'!Print_Area</vt:lpstr>
      <vt:lpstr>'Condensed Financial Performance'!Print_Area</vt:lpstr>
      <vt:lpstr>'Condensed Financial Position'!Print_Area</vt:lpstr>
      <vt:lpstr>'Schedule of Comparison - Genera'!Print_Area</vt:lpstr>
      <vt:lpstr>'Schedule of Comparison - Genera'!Print_Titles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Statements</dc:title>
  <dc:creator>COA - Municipality of Mapandan, Pangasinan</dc:creator>
  <cp:lastModifiedBy>shirley</cp:lastModifiedBy>
  <cp:lastPrinted>2016-08-01T08:40:44Z</cp:lastPrinted>
  <dcterms:created xsi:type="dcterms:W3CDTF">2016-02-12T01:36:15Z</dcterms:created>
  <dcterms:modified xsi:type="dcterms:W3CDTF">2016-08-01T08:41:42Z</dcterms:modified>
</cp:coreProperties>
</file>